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\Фін план на 2025\"/>
    </mc:Choice>
  </mc:AlternateContent>
  <bookViews>
    <workbookView xWindow="0" yWindow="0" windowWidth="28710" windowHeight="12300" tabRatio="838" firstSheet="2" activeTab="10"/>
  </bookViews>
  <sheets>
    <sheet name="Осн. фін. пок." sheetId="14" r:id="rId1"/>
    <sheet name="I. Фін результат" sheetId="20" r:id="rId2"/>
    <sheet name="Розшифровка до Формування " sheetId="27" r:id="rId3"/>
    <sheet name="ІІ. Розр. з бюджетом" sheetId="19" r:id="rId4"/>
    <sheet name="Розшифровка до розр з бюдж" sheetId="26" r:id="rId5"/>
    <sheet name="ІІІ. Рух грош. коштів" sheetId="18" r:id="rId6"/>
    <sheet name="Розшифровка до Руху" sheetId="28" r:id="rId7"/>
    <sheet name="IV. Кап. інвестиції" sheetId="3" r:id="rId8"/>
    <sheet name="Розшифровка кап " sheetId="29" r:id="rId9"/>
    <sheet name=" V. Коефіцієнти" sheetId="11" r:id="rId10"/>
    <sheet name="6.1. Інша інфо_1" sheetId="32" r:id="rId11"/>
    <sheet name="6.2. Інша інфо_2" sheetId="31" r:id="rId12"/>
    <sheet name="VII Статутн капіт" sheetId="21" r:id="rId13"/>
    <sheet name="Розшифровка статутний" sheetId="25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_123Graph_XGRAPH3" localSheetId="10" hidden="1">[1]GDP!#REF!</definedName>
    <definedName name="__123Graph_XGRAPH3" localSheetId="11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10">#REF!</definedName>
    <definedName name="BuiltIn_Print_Area___1___1" localSheetId="11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10">#REF!</definedName>
    <definedName name="Cost_Category_National_ID" localSheetId="11">#REF!</definedName>
    <definedName name="Cost_Category_National_ID">#REF!</definedName>
    <definedName name="Cе511" localSheetId="10">#REF!</definedName>
    <definedName name="Cе511" localSheetId="11">#REF!</definedName>
    <definedName name="Cе511">#REF!</definedName>
    <definedName name="d">'[9]МТР Газ України'!$B$4</definedName>
    <definedName name="dCPIb" localSheetId="10">[10]попер_роз!#REF!</definedName>
    <definedName name="dCPIb" localSheetId="11">[10]попер_роз!#REF!</definedName>
    <definedName name="dCPIb">[10]попер_роз!#REF!</definedName>
    <definedName name="dPPIb" localSheetId="10">[10]попер_роз!#REF!</definedName>
    <definedName name="dPPIb" localSheetId="11">[10]попер_роз!#REF!</definedName>
    <definedName name="dPPIb">[10]попер_роз!#REF!</definedName>
    <definedName name="ds" localSheetId="10">'[11]7  Інші витрати'!#REF!</definedName>
    <definedName name="ds" localSheetId="11">'[11]7  Інші витрати'!#REF!</definedName>
    <definedName name="ds">'[11]7  Інші витрати'!#REF!</definedName>
    <definedName name="Fact_Type_ID" localSheetId="10">#REF!</definedName>
    <definedName name="Fact_Type_ID" localSheetId="11">#REF!</definedName>
    <definedName name="Fact_Type_ID">#REF!</definedName>
    <definedName name="G">'[12]МТР Газ України'!$B$1</definedName>
    <definedName name="ij1sssss" localSheetId="10">'[13]7  Інші витрати'!#REF!</definedName>
    <definedName name="ij1sssss" localSheetId="11">'[13]7  Інші витрати'!#REF!</definedName>
    <definedName name="ij1sssss">'[13]7  Інші витрати'!#REF!</definedName>
    <definedName name="LastItem" localSheetId="10">[14]Лист1!$A$1</definedName>
    <definedName name="LastItem" localSheetId="11">[14]Лист1!$A$1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10">'[17]7  Інші витрати'!#REF!</definedName>
    <definedName name="Load_ID_10" localSheetId="11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10">[14]!ShowFil</definedName>
    <definedName name="ShowFil" localSheetId="11">[14]!ShowFil</definedName>
    <definedName name="ShowFil">[14]!ShowFil</definedName>
    <definedName name="SU_ID" localSheetId="10">#REF!</definedName>
    <definedName name="SU_ID" localSheetId="11">#REF!</definedName>
    <definedName name="SU_ID">#REF!</definedName>
    <definedName name="Time_ID">'[16]МТР Газ України'!$B$1</definedName>
    <definedName name="Time_ID_10" localSheetId="10">'[17]7  Інші витрати'!#REF!</definedName>
    <definedName name="Time_ID_10" localSheetId="11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10">'[17]7  Інші витрати'!#REF!</definedName>
    <definedName name="Time_ID0_10" localSheetId="11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10">#REF!</definedName>
    <definedName name="ttttttt" localSheetId="11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10">#REF!</definedName>
    <definedName name="yyyy" localSheetId="11">#REF!</definedName>
    <definedName name="yyyy">#REF!</definedName>
    <definedName name="zx">'[4]МТР Газ України'!$F$1</definedName>
    <definedName name="zxc">[5]Inform!$E$38</definedName>
    <definedName name="а" localSheetId="10">'[13]7  Інші витрати'!#REF!</definedName>
    <definedName name="а" localSheetId="11">'[13]7  Інші витрати'!#REF!</definedName>
    <definedName name="а">'[13]7  Інші витрати'!#REF!</definedName>
    <definedName name="ав" localSheetId="10">#REF!</definedName>
    <definedName name="ав" localSheetId="11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10">'[27]БАЗА  '!#REF!</definedName>
    <definedName name="ватт" localSheetId="11">'[27]БАЗА  '!#REF!</definedName>
    <definedName name="ватт">'[27]БАЗА  '!#REF!</definedName>
    <definedName name="Д">'[15]МТР Газ України'!$B$4</definedName>
    <definedName name="е" localSheetId="10">#REF!</definedName>
    <definedName name="е" localSheetId="11">#REF!</definedName>
    <definedName name="е">#REF!</definedName>
    <definedName name="є" localSheetId="10">#REF!</definedName>
    <definedName name="є" localSheetId="11">#REF!</definedName>
    <definedName name="є">#REF!</definedName>
    <definedName name="_xlnm.Print_Titles" localSheetId="9">' V. Коефіцієнти'!$6:$6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5">'ІІІ. Рух грош. коштів'!$4:$6</definedName>
    <definedName name="_xlnm.Print_Titles" localSheetId="0">'Осн. фін. пок.'!$42:$44</definedName>
    <definedName name="Заголовки_для_печати_МИ">'[28]1993'!$A$1:$IV$3,'[28]1993'!$A$1:$A$65536</definedName>
    <definedName name="і">[29]Inform!$F$2</definedName>
    <definedName name="ів" localSheetId="10">#REF!</definedName>
    <definedName name="ів" localSheetId="11">#REF!</definedName>
    <definedName name="ів">#REF!</definedName>
    <definedName name="ів___0" localSheetId="10">#REF!</definedName>
    <definedName name="ів___0" localSheetId="11">#REF!</definedName>
    <definedName name="ів___0">#REF!</definedName>
    <definedName name="ів_22" localSheetId="10">#REF!</definedName>
    <definedName name="ів_22" localSheetId="11">#REF!</definedName>
    <definedName name="ів_22">#REF!</definedName>
    <definedName name="ів_26" localSheetId="10">#REF!</definedName>
    <definedName name="ів_26" localSheetId="11">#REF!</definedName>
    <definedName name="ів_26">#REF!</definedName>
    <definedName name="іваіа" localSheetId="10">'[30]7  Інші витрати'!#REF!</definedName>
    <definedName name="іваіа" localSheetId="11">'[30]7  Інші витрати'!#REF!</definedName>
    <definedName name="іваіа">'[30]7  Інші витрати'!#REF!</definedName>
    <definedName name="іваф" localSheetId="10">#REF!</definedName>
    <definedName name="іваф" localSheetId="11">#REF!</definedName>
    <definedName name="іваф">#REF!</definedName>
    <definedName name="івів">'[12]МТР Газ України'!$B$1</definedName>
    <definedName name="іцу">[23]Inform!$G$2</definedName>
    <definedName name="йуц" localSheetId="10">#REF!</definedName>
    <definedName name="йуц" localSheetId="11">#REF!</definedName>
    <definedName name="йуц">#REF!</definedName>
    <definedName name="йцу" localSheetId="10">#REF!</definedName>
    <definedName name="йцу" localSheetId="11">#REF!</definedName>
    <definedName name="йцу">#REF!</definedName>
    <definedName name="йцуйй" localSheetId="10">#REF!</definedName>
    <definedName name="йцуйй" localSheetId="11">#REF!</definedName>
    <definedName name="йцуйй">#REF!</definedName>
    <definedName name="йцукц" localSheetId="10">'[30]7  Інші витрати'!#REF!</definedName>
    <definedName name="йцукц" localSheetId="11">'[30]7  Інші витрати'!#REF!</definedName>
    <definedName name="йцукц">'[30]7  Інші витрати'!#REF!</definedName>
    <definedName name="КЕ" localSheetId="10">#REF!</definedName>
    <definedName name="КЕ" localSheetId="11">#REF!</definedName>
    <definedName name="КЕ">#REF!</definedName>
    <definedName name="КЕ___0" localSheetId="10">#REF!</definedName>
    <definedName name="КЕ___0" localSheetId="11">#REF!</definedName>
    <definedName name="КЕ___0">#REF!</definedName>
    <definedName name="КЕ_22" localSheetId="10">#REF!</definedName>
    <definedName name="КЕ_22" localSheetId="11">#REF!</definedName>
    <definedName name="КЕ_22">#REF!</definedName>
    <definedName name="КЕ_26" localSheetId="10">#REF!</definedName>
    <definedName name="КЕ_26" localSheetId="11">#REF!</definedName>
    <definedName name="КЕ_26">#REF!</definedName>
    <definedName name="кен" localSheetId="10">#REF!</definedName>
    <definedName name="кен" localSheetId="11">#REF!</definedName>
    <definedName name="кен">#REF!</definedName>
    <definedName name="л" localSheetId="10">#REF!</definedName>
    <definedName name="л" localSheetId="11">#REF!</definedName>
    <definedName name="л">#REF!</definedName>
    <definedName name="_xlnm.Print_Area" localSheetId="9">' V. Коефіцієнти'!$A$1:$H$26</definedName>
    <definedName name="_xlnm.Print_Area" localSheetId="10">'6.1. Інша інфо_1'!$A$1:$O$60</definedName>
    <definedName name="_xlnm.Print_Area" localSheetId="11">'6.2. Інша інфо_2'!$A$1:$AE$45</definedName>
    <definedName name="_xlnm.Print_Area" localSheetId="1">'I. Фін результат'!$A$1:$K$99</definedName>
    <definedName name="_xlnm.Print_Area" localSheetId="7">'IV. Кап. інвестиції'!$A$1:$J$18</definedName>
    <definedName name="_xlnm.Print_Area" localSheetId="3">'ІІ. Розр. з бюджетом'!$A$1:$J$47</definedName>
    <definedName name="_xlnm.Print_Area" localSheetId="5">'ІІІ. Рух грош. коштів'!$A$1:$J$71</definedName>
    <definedName name="_xlnm.Print_Area" localSheetId="0">'Осн. фін. пок.'!$A$1:$J$128</definedName>
    <definedName name="_xlnm.Print_Area" localSheetId="4">'Розшифровка до розр з бюдж'!$A$1:$J$29</definedName>
    <definedName name="_xlnm.Print_Area" localSheetId="6">'Розшифровка до Руху'!$A$1:$J$80</definedName>
    <definedName name="_xlnm.Print_Area" localSheetId="2">'Розшифровка до Формування '!$A$1:$J$64</definedName>
    <definedName name="_xlnm.Print_Area" localSheetId="8">'Розшифровка кап '!$A$1:$J$52</definedName>
    <definedName name="_xlnm.Print_Area" localSheetId="13">'Розшифровка статутний'!$A$1:$J$19</definedName>
    <definedName name="п" localSheetId="10">'[13]7  Інші витрати'!#REF!</definedName>
    <definedName name="п" localSheetId="11">'[13]7  Інші витрати'!#REF!</definedName>
    <definedName name="п" localSheetId="6">'[13]7  Інші витрати'!#REF!</definedName>
    <definedName name="п" localSheetId="2">'[13]7  Інші витрати'!#REF!</definedName>
    <definedName name="п" localSheetId="8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10">#REF!</definedName>
    <definedName name="План" localSheetId="11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1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10">#REF!</definedName>
    <definedName name="р" localSheetId="11">#REF!</definedName>
    <definedName name="р" localSheetId="6">#REF!</definedName>
    <definedName name="р" localSheetId="2">#REF!</definedName>
    <definedName name="р" localSheetId="8">#REF!</definedName>
    <definedName name="р">#REF!</definedName>
    <definedName name="т">[32]Inform!$E$6</definedName>
    <definedName name="тариф">[33]Inform!$G$2</definedName>
    <definedName name="уйцукйцуйу" localSheetId="10">#REF!</definedName>
    <definedName name="уйцукйцуйу" localSheetId="11">#REF!</definedName>
    <definedName name="уйцукйцуйу" localSheetId="6">#REF!</definedName>
    <definedName name="уйцукйцуйу" localSheetId="2">#REF!</definedName>
    <definedName name="уйцукйцуйу" localSheetId="8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10">'[30]7  Інші витрати'!#REF!</definedName>
    <definedName name="фіваіф" localSheetId="11">'[30]7  Інші витрати'!#REF!</definedName>
    <definedName name="фіваіф">'[30]7  Інші витрати'!#REF!</definedName>
    <definedName name="фф">'[26]МТР Газ України'!$F$1</definedName>
    <definedName name="ц" localSheetId="10">'[13]7  Інші витрати'!#REF!</definedName>
    <definedName name="ц" localSheetId="11">'[13]7  Інші витрати'!#REF!</definedName>
    <definedName name="ц">'[13]7  Інші витрати'!#REF!</definedName>
    <definedName name="ччч" localSheetId="10">'[35]БАЗА  '!#REF!</definedName>
    <definedName name="ччч" localSheetId="11">'[35]БАЗА  '!#REF!</definedName>
    <definedName name="ччч">'[35]БАЗА  '!#REF!</definedName>
    <definedName name="ш" localSheetId="10">#REF!</definedName>
    <definedName name="ш" localSheetId="11">#REF!</definedName>
    <definedName name="ш" localSheetId="6">#REF!</definedName>
    <definedName name="ш" localSheetId="2">#REF!</definedName>
    <definedName name="ш" localSheetId="8">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F16" i="28" l="1"/>
  <c r="F15" i="28"/>
  <c r="F14" i="28"/>
  <c r="F25" i="28" l="1"/>
  <c r="AE26" i="31" l="1"/>
  <c r="AD26" i="31"/>
  <c r="AC26" i="31"/>
  <c r="AB26" i="31"/>
  <c r="U26" i="31"/>
  <c r="T26" i="31"/>
  <c r="S26" i="31"/>
  <c r="R26" i="31"/>
  <c r="F34" i="27" l="1"/>
  <c r="F33" i="27"/>
  <c r="F35" i="27" l="1"/>
  <c r="F29" i="27"/>
  <c r="F23" i="27"/>
  <c r="D17" i="28" l="1"/>
  <c r="D7" i="27"/>
  <c r="C9" i="28" l="1"/>
  <c r="C44" i="18"/>
  <c r="C21" i="18"/>
  <c r="F98" i="14" l="1"/>
  <c r="AE28" i="31" l="1"/>
  <c r="AD28" i="31"/>
  <c r="AC28" i="31"/>
  <c r="AB28" i="31"/>
  <c r="AA28" i="31"/>
  <c r="U28" i="31"/>
  <c r="T28" i="31"/>
  <c r="R28" i="31"/>
  <c r="Q27" i="31"/>
  <c r="Q26" i="31" s="1"/>
  <c r="S28" i="31"/>
  <c r="Q25" i="31"/>
  <c r="Q24" i="31" s="1"/>
  <c r="Q28" i="31" l="1"/>
  <c r="D32" i="28"/>
  <c r="F12" i="29"/>
  <c r="F56" i="27" l="1"/>
  <c r="F21" i="27"/>
  <c r="J37" i="32" l="1"/>
  <c r="J35" i="29"/>
  <c r="I35" i="29"/>
  <c r="H35" i="29"/>
  <c r="G35" i="29"/>
  <c r="F45" i="27" l="1"/>
  <c r="D102" i="14" l="1"/>
  <c r="D105" i="14" s="1"/>
  <c r="D98" i="14"/>
  <c r="D93" i="14"/>
  <c r="D8" i="29"/>
  <c r="D7" i="29" s="1"/>
  <c r="D43" i="28"/>
  <c r="D31" i="28" s="1"/>
  <c r="D23" i="28"/>
  <c r="D41" i="18"/>
  <c r="D52" i="18" s="1"/>
  <c r="D25" i="27" l="1"/>
  <c r="D95" i="20"/>
  <c r="D52" i="20"/>
  <c r="D40" i="20"/>
  <c r="D19" i="20"/>
  <c r="D9" i="20"/>
  <c r="D18" i="20" s="1"/>
  <c r="C43" i="28"/>
  <c r="C58" i="18"/>
  <c r="C54" i="18"/>
  <c r="C41" i="18"/>
  <c r="C36" i="18"/>
  <c r="C18" i="18"/>
  <c r="C8" i="18"/>
  <c r="C40" i="19"/>
  <c r="C36" i="19"/>
  <c r="C27" i="19"/>
  <c r="C19" i="19"/>
  <c r="C25" i="27"/>
  <c r="C64" i="18" l="1"/>
  <c r="C52" i="18"/>
  <c r="C34" i="18"/>
  <c r="C43" i="19"/>
  <c r="C7" i="27"/>
  <c r="C95" i="20"/>
  <c r="C87" i="20"/>
  <c r="C86" i="20"/>
  <c r="C85" i="20"/>
  <c r="C84" i="20"/>
  <c r="C83" i="20"/>
  <c r="C67" i="20"/>
  <c r="C64" i="20"/>
  <c r="C52" i="20"/>
  <c r="C48" i="20"/>
  <c r="C78" i="20" s="1"/>
  <c r="C40" i="20"/>
  <c r="C19" i="20"/>
  <c r="C9" i="20"/>
  <c r="C18" i="20" s="1"/>
  <c r="C65" i="18" l="1"/>
  <c r="C68" i="18" s="1"/>
  <c r="C59" i="20"/>
  <c r="C70" i="20" s="1"/>
  <c r="C75" i="20" s="1"/>
  <c r="C79" i="20"/>
  <c r="C82" i="20" l="1"/>
  <c r="C88" i="20" s="1"/>
  <c r="D58" i="18"/>
  <c r="D64" i="18" s="1"/>
  <c r="D18" i="18"/>
  <c r="D8" i="18"/>
  <c r="D83" i="20"/>
  <c r="D79" i="20"/>
  <c r="D48" i="20"/>
  <c r="D78" i="20" s="1"/>
  <c r="D59" i="20"/>
  <c r="F8" i="20"/>
  <c r="F72" i="28"/>
  <c r="C73" i="28"/>
  <c r="C72" i="28" s="1"/>
  <c r="E73" i="28"/>
  <c r="E72" i="28" s="1"/>
  <c r="F73" i="28"/>
  <c r="D34" i="18" l="1"/>
  <c r="D65" i="18" s="1"/>
  <c r="D68" i="18" s="1"/>
  <c r="D82" i="20"/>
  <c r="D88" i="20" s="1"/>
  <c r="D70" i="20"/>
  <c r="D75" i="20" s="1"/>
  <c r="F22" i="18" l="1"/>
  <c r="D8" i="28"/>
  <c r="F21" i="28"/>
  <c r="E9" i="28"/>
  <c r="F36" i="27" l="1"/>
  <c r="F15" i="27"/>
  <c r="F19" i="27"/>
  <c r="F22" i="27"/>
  <c r="E50" i="27" l="1"/>
  <c r="D50" i="27"/>
  <c r="F41" i="27"/>
  <c r="C112" i="14" l="1"/>
  <c r="C108" i="14"/>
  <c r="C102" i="14"/>
  <c r="C105" i="14" s="1"/>
  <c r="C98" i="14"/>
  <c r="C93" i="14"/>
  <c r="C106" i="14" l="1"/>
  <c r="C19" i="29"/>
  <c r="C7" i="3"/>
  <c r="J59" i="28"/>
  <c r="I59" i="28"/>
  <c r="H59" i="28"/>
  <c r="G59" i="28"/>
  <c r="F59" i="28"/>
  <c r="E59" i="28"/>
  <c r="C59" i="28"/>
  <c r="C50" i="27"/>
  <c r="F51" i="27"/>
  <c r="C40" i="27"/>
  <c r="F44" i="27"/>
  <c r="C37" i="27"/>
  <c r="F32" i="27" l="1"/>
  <c r="H28" i="19" l="1"/>
  <c r="I28" i="19"/>
  <c r="J28" i="19"/>
  <c r="G28" i="19"/>
  <c r="G8" i="19"/>
  <c r="F49" i="27" l="1"/>
  <c r="F46" i="27"/>
  <c r="J76" i="28"/>
  <c r="I76" i="28"/>
  <c r="H76" i="28"/>
  <c r="G76" i="28"/>
  <c r="F76" i="28"/>
  <c r="E76" i="28"/>
  <c r="C76" i="28"/>
  <c r="F65" i="28"/>
  <c r="G112" i="14"/>
  <c r="F9" i="28" l="1"/>
  <c r="C63" i="28"/>
  <c r="E63" i="28"/>
  <c r="J43" i="28"/>
  <c r="I43" i="28"/>
  <c r="H43" i="28"/>
  <c r="G43" i="28"/>
  <c r="E43" i="28"/>
  <c r="F44" i="28"/>
  <c r="C32" i="28"/>
  <c r="E32" i="28"/>
  <c r="J23" i="28"/>
  <c r="I23" i="28"/>
  <c r="H23" i="28"/>
  <c r="G23" i="28"/>
  <c r="F27" i="28"/>
  <c r="F26" i="28"/>
  <c r="F24" i="28"/>
  <c r="J17" i="28"/>
  <c r="J8" i="28" s="1"/>
  <c r="I17" i="28"/>
  <c r="I8" i="28" s="1"/>
  <c r="H17" i="28"/>
  <c r="H8" i="28" s="1"/>
  <c r="G17" i="28"/>
  <c r="G8" i="28" s="1"/>
  <c r="F20" i="28"/>
  <c r="F19" i="28"/>
  <c r="F23" i="28" l="1"/>
  <c r="F17" i="28"/>
  <c r="F8" i="28" s="1"/>
  <c r="E23" i="28"/>
  <c r="E17" i="28" l="1"/>
  <c r="E8" i="28" s="1"/>
  <c r="C17" i="28"/>
  <c r="C8" i="28" s="1"/>
  <c r="J19" i="29" l="1"/>
  <c r="I19" i="29"/>
  <c r="H19" i="29"/>
  <c r="G19" i="29"/>
  <c r="F20" i="29"/>
  <c r="F19" i="29" s="1"/>
  <c r="J8" i="29"/>
  <c r="I8" i="29"/>
  <c r="H8" i="29"/>
  <c r="G8" i="29"/>
  <c r="J51" i="32"/>
  <c r="G64" i="20"/>
  <c r="H64" i="20"/>
  <c r="I64" i="20"/>
  <c r="J64" i="20"/>
  <c r="F52" i="27"/>
  <c r="F55" i="27"/>
  <c r="F54" i="27"/>
  <c r="F53" i="27"/>
  <c r="F60" i="27"/>
  <c r="F57" i="27"/>
  <c r="F58" i="27"/>
  <c r="J50" i="27"/>
  <c r="I50" i="27"/>
  <c r="H50" i="27"/>
  <c r="G50" i="27"/>
  <c r="F59" i="27"/>
  <c r="J40" i="27"/>
  <c r="I40" i="27"/>
  <c r="H40" i="27"/>
  <c r="G40" i="27"/>
  <c r="F42" i="27"/>
  <c r="F43" i="27"/>
  <c r="F38" i="27"/>
  <c r="F31" i="27"/>
  <c r="F30" i="27"/>
  <c r="F28" i="27"/>
  <c r="F27" i="27"/>
  <c r="J25" i="27"/>
  <c r="I25" i="27"/>
  <c r="H25" i="27"/>
  <c r="G25" i="27"/>
  <c r="F26" i="27"/>
  <c r="J7" i="27"/>
  <c r="I7" i="27"/>
  <c r="H7" i="27"/>
  <c r="G7" i="27"/>
  <c r="F16" i="27"/>
  <c r="F24" i="27"/>
  <c r="F20" i="27"/>
  <c r="F18" i="27"/>
  <c r="F17" i="27"/>
  <c r="F14" i="27"/>
  <c r="F13" i="27"/>
  <c r="F12" i="27"/>
  <c r="F11" i="27"/>
  <c r="F10" i="27"/>
  <c r="F9" i="27"/>
  <c r="F8" i="27"/>
  <c r="F60" i="20"/>
  <c r="C39" i="29"/>
  <c r="E39" i="29"/>
  <c r="C35" i="29"/>
  <c r="E35" i="29"/>
  <c r="E19" i="29"/>
  <c r="F50" i="27" l="1"/>
  <c r="F40" i="27"/>
  <c r="F25" i="27"/>
  <c r="F7" i="27"/>
  <c r="C8" i="29"/>
  <c r="E8" i="29"/>
  <c r="E40" i="27"/>
  <c r="E25" i="27"/>
  <c r="E7" i="27"/>
  <c r="D51" i="32" l="1"/>
  <c r="D40" i="27" l="1"/>
  <c r="D37" i="32" l="1"/>
  <c r="B35" i="32" s="1"/>
  <c r="C23" i="28" l="1"/>
  <c r="C17" i="19" l="1"/>
  <c r="D40" i="19"/>
  <c r="D18" i="32" l="1"/>
  <c r="F18" i="32"/>
  <c r="J60" i="32"/>
  <c r="G60" i="32"/>
  <c r="D60" i="32"/>
  <c r="M58" i="32"/>
  <c r="M55" i="32"/>
  <c r="K45" i="32"/>
  <c r="M37" i="32"/>
  <c r="G37" i="32"/>
  <c r="J25" i="32"/>
  <c r="H25" i="32"/>
  <c r="F25" i="32"/>
  <c r="D25" i="32"/>
  <c r="J24" i="32"/>
  <c r="H24" i="32"/>
  <c r="F24" i="32"/>
  <c r="D24" i="32"/>
  <c r="J23" i="32"/>
  <c r="H23" i="32"/>
  <c r="F23" i="32"/>
  <c r="D23" i="32"/>
  <c r="N21" i="32"/>
  <c r="L21" i="32"/>
  <c r="N20" i="32"/>
  <c r="L20" i="32"/>
  <c r="N19" i="32"/>
  <c r="L19" i="32"/>
  <c r="J18" i="32"/>
  <c r="H18" i="32"/>
  <c r="N17" i="32"/>
  <c r="L17" i="32"/>
  <c r="N16" i="32"/>
  <c r="L16" i="32"/>
  <c r="N15" i="32"/>
  <c r="L15" i="32"/>
  <c r="J14" i="32"/>
  <c r="H14" i="32"/>
  <c r="F14" i="32"/>
  <c r="D14" i="32"/>
  <c r="N13" i="32"/>
  <c r="L13" i="32"/>
  <c r="N12" i="32"/>
  <c r="L12" i="32"/>
  <c r="N11" i="32"/>
  <c r="L11" i="32"/>
  <c r="J10" i="32"/>
  <c r="H10" i="32"/>
  <c r="F10" i="32"/>
  <c r="D10" i="32"/>
  <c r="M51" i="32" l="1"/>
  <c r="M60" i="32"/>
  <c r="C35" i="32"/>
  <c r="C36" i="32"/>
  <c r="C34" i="32"/>
  <c r="L14" i="32"/>
  <c r="L25" i="32"/>
  <c r="L23" i="32"/>
  <c r="N18" i="32"/>
  <c r="D22" i="32"/>
  <c r="F22" i="32"/>
  <c r="N23" i="32"/>
  <c r="L10" i="32"/>
  <c r="N14" i="32"/>
  <c r="N10" i="32"/>
  <c r="H22" i="32"/>
  <c r="N24" i="32"/>
  <c r="N25" i="32"/>
  <c r="J22" i="32"/>
  <c r="L18" i="32"/>
  <c r="L24" i="32"/>
  <c r="C37" i="32" l="1"/>
  <c r="B37" i="32"/>
  <c r="N22" i="32"/>
  <c r="L22" i="32"/>
  <c r="S40" i="31" l="1"/>
  <c r="Q40" i="31"/>
  <c r="O40" i="31"/>
  <c r="K40" i="31"/>
  <c r="I40" i="31"/>
  <c r="G40" i="31"/>
  <c r="E40" i="31"/>
  <c r="M39" i="31"/>
  <c r="M38" i="31"/>
  <c r="W16" i="31"/>
  <c r="T16" i="31"/>
  <c r="Q16" i="31"/>
  <c r="AC15" i="31"/>
  <c r="Z15" i="31"/>
  <c r="V7" i="31"/>
  <c r="R7" i="31"/>
  <c r="N7" i="31"/>
  <c r="AC16" i="31" l="1"/>
  <c r="M40" i="31"/>
  <c r="AC7" i="31"/>
  <c r="Z16" i="31"/>
  <c r="Z7" i="31"/>
  <c r="G44" i="18" l="1"/>
  <c r="J21" i="18" l="1"/>
  <c r="I21" i="18"/>
  <c r="H21" i="18"/>
  <c r="G21" i="18"/>
  <c r="J44" i="18"/>
  <c r="I44" i="18"/>
  <c r="H44" i="18"/>
  <c r="E21" i="18"/>
  <c r="F21" i="18" l="1"/>
  <c r="F59" i="18"/>
  <c r="F61" i="18"/>
  <c r="F62" i="18"/>
  <c r="F63" i="18"/>
  <c r="G66" i="18"/>
  <c r="F38" i="19"/>
  <c r="F22" i="20" l="1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12" i="20"/>
  <c r="F13" i="20"/>
  <c r="F14" i="20"/>
  <c r="F41" i="28" l="1"/>
  <c r="I27" i="19"/>
  <c r="J27" i="19"/>
  <c r="H27" i="19" l="1"/>
  <c r="G27" i="19"/>
  <c r="F43" i="28"/>
  <c r="J32" i="28"/>
  <c r="I32" i="28"/>
  <c r="H32" i="28"/>
  <c r="G32" i="28"/>
  <c r="F42" i="28"/>
  <c r="E102" i="14" l="1"/>
  <c r="E105" i="14" s="1"/>
  <c r="E98" i="14"/>
  <c r="E93" i="14"/>
  <c r="F33" i="19" l="1"/>
  <c r="F21" i="20" l="1"/>
  <c r="F20" i="20"/>
  <c r="J19" i="20"/>
  <c r="I19" i="20"/>
  <c r="H19" i="20"/>
  <c r="G19" i="20"/>
  <c r="F19" i="20" l="1"/>
  <c r="J9" i="20" l="1"/>
  <c r="I9" i="20"/>
  <c r="H9" i="20"/>
  <c r="G9" i="20"/>
  <c r="F49" i="29" l="1"/>
  <c r="J48" i="29"/>
  <c r="I48" i="29"/>
  <c r="H48" i="29"/>
  <c r="G48" i="29"/>
  <c r="E48" i="29"/>
  <c r="C48" i="29"/>
  <c r="J39" i="29"/>
  <c r="I39" i="29"/>
  <c r="H39" i="29"/>
  <c r="G39" i="29"/>
  <c r="F8" i="29"/>
  <c r="F13" i="3"/>
  <c r="F11" i="3"/>
  <c r="F10" i="3"/>
  <c r="F9" i="3"/>
  <c r="F8" i="3"/>
  <c r="J7" i="3"/>
  <c r="I7" i="3"/>
  <c r="H7" i="3"/>
  <c r="G7" i="3"/>
  <c r="E7" i="3"/>
  <c r="D7" i="3"/>
  <c r="F75" i="28"/>
  <c r="F74" i="28"/>
  <c r="J71" i="28"/>
  <c r="I71" i="28"/>
  <c r="H71" i="28"/>
  <c r="G71" i="28"/>
  <c r="E71" i="28"/>
  <c r="C71" i="28"/>
  <c r="F64" i="28"/>
  <c r="J63" i="28"/>
  <c r="I63" i="28"/>
  <c r="H63" i="28"/>
  <c r="G63" i="28"/>
  <c r="C31" i="28" l="1"/>
  <c r="C7" i="29"/>
  <c r="F32" i="28"/>
  <c r="F71" i="28"/>
  <c r="F63" i="28"/>
  <c r="F7" i="3"/>
  <c r="E7" i="29"/>
  <c r="I31" i="28"/>
  <c r="G31" i="28"/>
  <c r="J31" i="28"/>
  <c r="E31" i="28"/>
  <c r="F35" i="29"/>
  <c r="F39" i="29"/>
  <c r="H7" i="29"/>
  <c r="J7" i="29"/>
  <c r="I7" i="29"/>
  <c r="F48" i="29"/>
  <c r="G7" i="29"/>
  <c r="H31" i="28"/>
  <c r="F31" i="28" l="1"/>
  <c r="F7" i="29"/>
  <c r="E9" i="19" l="1"/>
  <c r="D9" i="19"/>
  <c r="J37" i="27"/>
  <c r="I37" i="27"/>
  <c r="H37" i="27"/>
  <c r="G37" i="27"/>
  <c r="E37" i="27"/>
  <c r="D37" i="27"/>
  <c r="E95" i="20"/>
  <c r="E87" i="20"/>
  <c r="E86" i="20"/>
  <c r="E85" i="20"/>
  <c r="E84" i="20"/>
  <c r="E83" i="20"/>
  <c r="E67" i="20"/>
  <c r="E64" i="20"/>
  <c r="E52" i="20"/>
  <c r="E48" i="20"/>
  <c r="E40" i="20"/>
  <c r="E19" i="20"/>
  <c r="E9" i="20"/>
  <c r="E18" i="20" s="1"/>
  <c r="E59" i="20" l="1"/>
  <c r="E70" i="20" s="1"/>
  <c r="E75" i="20" s="1"/>
  <c r="E78" i="20"/>
  <c r="F37" i="27"/>
  <c r="E79" i="20"/>
  <c r="D23" i="26"/>
  <c r="E23" i="26"/>
  <c r="G23" i="26"/>
  <c r="H23" i="26"/>
  <c r="I23" i="26"/>
  <c r="J23" i="26"/>
  <c r="C23" i="26"/>
  <c r="D20" i="26"/>
  <c r="E20" i="26"/>
  <c r="G20" i="26"/>
  <c r="H20" i="26"/>
  <c r="I20" i="26"/>
  <c r="J20" i="26"/>
  <c r="C20" i="26"/>
  <c r="F18" i="26"/>
  <c r="D17" i="26"/>
  <c r="E17" i="26"/>
  <c r="G17" i="26"/>
  <c r="H17" i="26"/>
  <c r="I17" i="26"/>
  <c r="J17" i="26"/>
  <c r="C17" i="26"/>
  <c r="D14" i="26"/>
  <c r="E14" i="26"/>
  <c r="G14" i="26"/>
  <c r="H14" i="26"/>
  <c r="I14" i="26"/>
  <c r="J14" i="26"/>
  <c r="C14" i="26"/>
  <c r="H10" i="26"/>
  <c r="I10" i="26"/>
  <c r="J10" i="26"/>
  <c r="G10" i="26"/>
  <c r="D10" i="26"/>
  <c r="E10" i="26"/>
  <c r="C10" i="26"/>
  <c r="F24" i="26"/>
  <c r="F21" i="26"/>
  <c r="F15" i="26"/>
  <c r="F11" i="26"/>
  <c r="F9" i="26"/>
  <c r="J8" i="26"/>
  <c r="I8" i="26"/>
  <c r="H8" i="26"/>
  <c r="G8" i="26"/>
  <c r="E8" i="26"/>
  <c r="D8" i="26"/>
  <c r="C8" i="26"/>
  <c r="E82" i="20" l="1"/>
  <c r="E88" i="20" s="1"/>
  <c r="F23" i="26"/>
  <c r="F17" i="26"/>
  <c r="F20" i="26"/>
  <c r="F14" i="26"/>
  <c r="F8" i="26"/>
  <c r="F10" i="26"/>
  <c r="F45" i="18" l="1"/>
  <c r="F44" i="18"/>
  <c r="F46" i="18"/>
  <c r="F47" i="18"/>
  <c r="F8" i="25" l="1"/>
  <c r="F7" i="25" s="1"/>
  <c r="F9" i="25"/>
  <c r="F10" i="25"/>
  <c r="F11" i="25"/>
  <c r="F12" i="25"/>
  <c r="D7" i="25"/>
  <c r="E7" i="25"/>
  <c r="G7" i="25"/>
  <c r="H7" i="25"/>
  <c r="I7" i="25"/>
  <c r="J7" i="25"/>
  <c r="C7" i="25"/>
  <c r="D90" i="14" l="1"/>
  <c r="E90" i="14"/>
  <c r="E20" i="11" l="1"/>
  <c r="F20" i="11"/>
  <c r="E16" i="11"/>
  <c r="F16" i="11"/>
  <c r="G16" i="11"/>
  <c r="E15" i="11"/>
  <c r="F15" i="11"/>
  <c r="D15" i="11"/>
  <c r="E58" i="18" l="1"/>
  <c r="G58" i="18"/>
  <c r="H58" i="18"/>
  <c r="I58" i="18"/>
  <c r="J58" i="18"/>
  <c r="F40" i="18"/>
  <c r="F43" i="18"/>
  <c r="F48" i="18"/>
  <c r="F49" i="18"/>
  <c r="F50" i="18"/>
  <c r="G42" i="18"/>
  <c r="G41" i="18" s="1"/>
  <c r="H42" i="18"/>
  <c r="I42" i="18"/>
  <c r="J42" i="18"/>
  <c r="E8" i="18"/>
  <c r="G8" i="18"/>
  <c r="H8" i="18"/>
  <c r="I8" i="18"/>
  <c r="J8" i="18"/>
  <c r="F27" i="18"/>
  <c r="F28" i="18"/>
  <c r="F29" i="18"/>
  <c r="F30" i="18"/>
  <c r="F32" i="19"/>
  <c r="F30" i="19"/>
  <c r="F28" i="19"/>
  <c r="D27" i="19"/>
  <c r="E27" i="19"/>
  <c r="F58" i="18" l="1"/>
  <c r="I41" i="18"/>
  <c r="H41" i="18"/>
  <c r="J41" i="18"/>
  <c r="F42" i="18"/>
  <c r="F8" i="18"/>
  <c r="J9" i="21"/>
  <c r="J55" i="18" s="1"/>
  <c r="G9" i="21"/>
  <c r="H9" i="21"/>
  <c r="H55" i="18" s="1"/>
  <c r="I9" i="21"/>
  <c r="I55" i="18" s="1"/>
  <c r="D9" i="21"/>
  <c r="E9" i="21"/>
  <c r="C9" i="21"/>
  <c r="F12" i="21"/>
  <c r="F11" i="21"/>
  <c r="E47" i="14"/>
  <c r="H19" i="19"/>
  <c r="I19" i="19"/>
  <c r="J19" i="19"/>
  <c r="G19" i="19"/>
  <c r="D19" i="19"/>
  <c r="D71" i="14" s="1"/>
  <c r="E19" i="19"/>
  <c r="E71" i="14" s="1"/>
  <c r="C71" i="14"/>
  <c r="H112" i="14"/>
  <c r="I112" i="14"/>
  <c r="J112" i="14"/>
  <c r="G108" i="14"/>
  <c r="H108" i="14"/>
  <c r="I108" i="14"/>
  <c r="J108" i="14"/>
  <c r="D112" i="14"/>
  <c r="E112" i="14"/>
  <c r="D108" i="14"/>
  <c r="E108" i="14"/>
  <c r="F109" i="14"/>
  <c r="F110" i="14"/>
  <c r="F111" i="14"/>
  <c r="F91" i="20"/>
  <c r="F121" i="14" s="1"/>
  <c r="D121" i="14"/>
  <c r="E121" i="14"/>
  <c r="C121" i="14"/>
  <c r="C90" i="14"/>
  <c r="F102" i="14"/>
  <c r="D46" i="14"/>
  <c r="D52" i="14"/>
  <c r="D56" i="14"/>
  <c r="D57" i="14"/>
  <c r="D58" i="14"/>
  <c r="D59" i="14"/>
  <c r="D63" i="14"/>
  <c r="D64" i="14"/>
  <c r="D65" i="14"/>
  <c r="D66" i="14"/>
  <c r="E46" i="14"/>
  <c r="E52" i="14"/>
  <c r="E56" i="14"/>
  <c r="E57" i="14"/>
  <c r="E58" i="14"/>
  <c r="E59" i="14"/>
  <c r="E63" i="14"/>
  <c r="E64" i="14"/>
  <c r="E65" i="14"/>
  <c r="E66" i="14"/>
  <c r="C47" i="14"/>
  <c r="C46" i="14"/>
  <c r="C49" i="14"/>
  <c r="C50" i="14"/>
  <c r="C52" i="14"/>
  <c r="C57" i="14"/>
  <c r="C59" i="14"/>
  <c r="C56" i="14"/>
  <c r="C58" i="14"/>
  <c r="C60" i="14"/>
  <c r="C61" i="14"/>
  <c r="C63" i="14"/>
  <c r="C64" i="14"/>
  <c r="C65" i="14"/>
  <c r="C66" i="14"/>
  <c r="D20" i="11"/>
  <c r="C84" i="14"/>
  <c r="D16" i="11"/>
  <c r="F18" i="11"/>
  <c r="E84" i="14"/>
  <c r="D76" i="14"/>
  <c r="D81" i="14"/>
  <c r="E76" i="14"/>
  <c r="E81" i="14"/>
  <c r="F76" i="14"/>
  <c r="C76" i="14"/>
  <c r="C81" i="14"/>
  <c r="D77" i="14"/>
  <c r="E77" i="14"/>
  <c r="C77" i="14"/>
  <c r="F67" i="18"/>
  <c r="F81" i="14" s="1"/>
  <c r="E54" i="18"/>
  <c r="F57" i="18"/>
  <c r="F51" i="18"/>
  <c r="H36" i="18"/>
  <c r="I36" i="18"/>
  <c r="J36" i="18"/>
  <c r="G36" i="18"/>
  <c r="E36" i="18"/>
  <c r="D78" i="14"/>
  <c r="F9" i="18"/>
  <c r="F10" i="18"/>
  <c r="F11" i="18"/>
  <c r="F12" i="18"/>
  <c r="F77" i="14" s="1"/>
  <c r="F13" i="18"/>
  <c r="F14" i="18"/>
  <c r="F15" i="18"/>
  <c r="F16" i="18"/>
  <c r="F17" i="18"/>
  <c r="F23" i="18"/>
  <c r="F24" i="18"/>
  <c r="F25" i="18"/>
  <c r="F26" i="18"/>
  <c r="F31" i="18"/>
  <c r="F32" i="18"/>
  <c r="F19" i="18"/>
  <c r="F20" i="18"/>
  <c r="C73" i="14"/>
  <c r="C72" i="14"/>
  <c r="H40" i="19"/>
  <c r="I40" i="19"/>
  <c r="J40" i="19"/>
  <c r="G40" i="19"/>
  <c r="E40" i="19"/>
  <c r="J36" i="19"/>
  <c r="I36" i="19"/>
  <c r="H36" i="19"/>
  <c r="G36" i="19"/>
  <c r="E36" i="19"/>
  <c r="E73" i="14" s="1"/>
  <c r="D36" i="19"/>
  <c r="D73" i="14" s="1"/>
  <c r="D72" i="14"/>
  <c r="E72" i="14"/>
  <c r="F20" i="19"/>
  <c r="F21" i="19"/>
  <c r="F22" i="19"/>
  <c r="F23" i="19"/>
  <c r="F24" i="19"/>
  <c r="F25" i="19"/>
  <c r="F26" i="19"/>
  <c r="F29" i="19"/>
  <c r="F31" i="19"/>
  <c r="F34" i="19"/>
  <c r="F35" i="19"/>
  <c r="F37" i="19"/>
  <c r="F39" i="19"/>
  <c r="F41" i="19"/>
  <c r="F42" i="19"/>
  <c r="H9" i="19"/>
  <c r="I9" i="19"/>
  <c r="J9" i="19"/>
  <c r="J53" i="14"/>
  <c r="J62" i="14" s="1"/>
  <c r="J67" i="14" s="1"/>
  <c r="J86" i="14" s="1"/>
  <c r="C69" i="14"/>
  <c r="D69" i="14"/>
  <c r="E69" i="14"/>
  <c r="D68" i="14"/>
  <c r="E68" i="14"/>
  <c r="C68" i="14"/>
  <c r="J55" i="14"/>
  <c r="H87" i="20"/>
  <c r="I87" i="20"/>
  <c r="J87" i="20"/>
  <c r="G87" i="20"/>
  <c r="H86" i="20"/>
  <c r="I86" i="20"/>
  <c r="J86" i="20"/>
  <c r="G86" i="20"/>
  <c r="H84" i="20"/>
  <c r="I84" i="20"/>
  <c r="J84" i="20"/>
  <c r="G84" i="20"/>
  <c r="D49" i="14"/>
  <c r="D50" i="14"/>
  <c r="D61" i="14"/>
  <c r="E49" i="14"/>
  <c r="E50" i="14"/>
  <c r="E61" i="14"/>
  <c r="H18" i="20"/>
  <c r="I18" i="20"/>
  <c r="J18" i="20"/>
  <c r="F41" i="20"/>
  <c r="F42" i="20"/>
  <c r="F43" i="20"/>
  <c r="F44" i="20"/>
  <c r="F45" i="20"/>
  <c r="F46" i="20"/>
  <c r="F47" i="20"/>
  <c r="F53" i="20"/>
  <c r="F54" i="20"/>
  <c r="F55" i="20"/>
  <c r="F56" i="20"/>
  <c r="F57" i="20"/>
  <c r="F58" i="20"/>
  <c r="F61" i="20"/>
  <c r="F57" i="14" s="1"/>
  <c r="G57" i="14" s="1"/>
  <c r="H57" i="14" s="1"/>
  <c r="I57" i="14" s="1"/>
  <c r="F63" i="20"/>
  <c r="F59" i="14" s="1"/>
  <c r="F68" i="20"/>
  <c r="F69" i="20"/>
  <c r="F71" i="20"/>
  <c r="F63" i="14" s="1"/>
  <c r="F74" i="20"/>
  <c r="F66" i="14" s="1"/>
  <c r="G40" i="20"/>
  <c r="G52" i="20"/>
  <c r="G67" i="20"/>
  <c r="H40" i="20"/>
  <c r="H52" i="20"/>
  <c r="H67" i="20"/>
  <c r="I40" i="20"/>
  <c r="I52" i="20"/>
  <c r="I67" i="20"/>
  <c r="J40" i="20"/>
  <c r="J52" i="20"/>
  <c r="J67" i="20"/>
  <c r="D51" i="14"/>
  <c r="E51" i="14"/>
  <c r="F49" i="20"/>
  <c r="F50" i="20"/>
  <c r="F51" i="20"/>
  <c r="G48" i="20"/>
  <c r="H48" i="20"/>
  <c r="I48" i="20"/>
  <c r="J48" i="20"/>
  <c r="D60" i="14"/>
  <c r="E60" i="14"/>
  <c r="F46" i="14"/>
  <c r="G46" i="14" s="1"/>
  <c r="H46" i="14" s="1"/>
  <c r="F56" i="14"/>
  <c r="G56" i="14" s="1"/>
  <c r="H56" i="14" s="1"/>
  <c r="F62" i="20"/>
  <c r="F58" i="14" s="1"/>
  <c r="G58" i="14" s="1"/>
  <c r="H58" i="14" s="1"/>
  <c r="I58" i="14" s="1"/>
  <c r="F65" i="20"/>
  <c r="F66" i="20"/>
  <c r="F72" i="20"/>
  <c r="F64" i="14" s="1"/>
  <c r="F73" i="20"/>
  <c r="F65" i="14" s="1"/>
  <c r="J95" i="20"/>
  <c r="I95" i="20"/>
  <c r="H95" i="20"/>
  <c r="G95" i="20"/>
  <c r="F94" i="20"/>
  <c r="F93" i="20"/>
  <c r="F92" i="20"/>
  <c r="F90" i="20"/>
  <c r="J83" i="20"/>
  <c r="I83" i="20"/>
  <c r="H83" i="20"/>
  <c r="G83" i="20"/>
  <c r="F80" i="20"/>
  <c r="F17" i="20"/>
  <c r="F16" i="20"/>
  <c r="F15" i="20"/>
  <c r="F11" i="20"/>
  <c r="F10" i="20"/>
  <c r="F11" i="19"/>
  <c r="F12" i="19"/>
  <c r="F14" i="19"/>
  <c r="F15" i="19"/>
  <c r="F16" i="19"/>
  <c r="F13" i="19"/>
  <c r="F39" i="18"/>
  <c r="F38" i="18"/>
  <c r="F37" i="18"/>
  <c r="B55" i="14"/>
  <c r="I56" i="14" l="1"/>
  <c r="I46" i="14"/>
  <c r="F9" i="21"/>
  <c r="E48" i="14"/>
  <c r="F8" i="11" s="1"/>
  <c r="E117" i="14"/>
  <c r="C117" i="14"/>
  <c r="D117" i="14"/>
  <c r="F19" i="11"/>
  <c r="C51" i="14"/>
  <c r="D84" i="14"/>
  <c r="E19" i="11" s="1"/>
  <c r="E18" i="11"/>
  <c r="G18" i="11"/>
  <c r="E89" i="14"/>
  <c r="D89" i="14"/>
  <c r="C89" i="14"/>
  <c r="G78" i="20"/>
  <c r="F40" i="20"/>
  <c r="F50" i="14" s="1"/>
  <c r="F67" i="20"/>
  <c r="F61" i="14" s="1"/>
  <c r="G61" i="14" s="1"/>
  <c r="H61" i="14" s="1"/>
  <c r="I61" i="14" s="1"/>
  <c r="F9" i="20"/>
  <c r="F18" i="20" s="1"/>
  <c r="F64" i="20"/>
  <c r="F60" i="14" s="1"/>
  <c r="G60" i="14" s="1"/>
  <c r="H60" i="14" s="1"/>
  <c r="I78" i="20"/>
  <c r="D19" i="11"/>
  <c r="F84" i="14"/>
  <c r="D18" i="11"/>
  <c r="F27" i="19"/>
  <c r="F72" i="14" s="1"/>
  <c r="G72" i="14" s="1"/>
  <c r="H72" i="14" s="1"/>
  <c r="F41" i="18"/>
  <c r="C80" i="14"/>
  <c r="J52" i="18"/>
  <c r="I52" i="18"/>
  <c r="D80" i="14"/>
  <c r="H52" i="18"/>
  <c r="F60" i="18"/>
  <c r="E64" i="18"/>
  <c r="E80" i="14" s="1"/>
  <c r="G54" i="18"/>
  <c r="G64" i="18" s="1"/>
  <c r="I54" i="18"/>
  <c r="I64" i="18" s="1"/>
  <c r="F56" i="18"/>
  <c r="F36" i="18"/>
  <c r="E18" i="18"/>
  <c r="E34" i="18" s="1"/>
  <c r="E78" i="14" s="1"/>
  <c r="D43" i="19"/>
  <c r="D74" i="14" s="1"/>
  <c r="F40" i="19"/>
  <c r="F36" i="19"/>
  <c r="F73" i="14" s="1"/>
  <c r="G73" i="14" s="1"/>
  <c r="H73" i="14" s="1"/>
  <c r="F19" i="19"/>
  <c r="F71" i="14" s="1"/>
  <c r="G71" i="14" s="1"/>
  <c r="H71" i="14" s="1"/>
  <c r="C74" i="14"/>
  <c r="F83" i="20"/>
  <c r="F95" i="20"/>
  <c r="H78" i="20"/>
  <c r="F48" i="20"/>
  <c r="F51" i="14" s="1"/>
  <c r="G51" i="14" s="1"/>
  <c r="H51" i="14" s="1"/>
  <c r="F87" i="20"/>
  <c r="F86" i="20"/>
  <c r="H59" i="20"/>
  <c r="H82" i="20" s="1"/>
  <c r="H88" i="20" s="1"/>
  <c r="G18" i="20"/>
  <c r="G59" i="20" s="1"/>
  <c r="F112" i="14"/>
  <c r="F108" i="14"/>
  <c r="F117" i="14"/>
  <c r="I79" i="20"/>
  <c r="F52" i="20"/>
  <c r="F52" i="14" s="1"/>
  <c r="G52" i="14" s="1"/>
  <c r="H52" i="14" s="1"/>
  <c r="E17" i="19"/>
  <c r="J79" i="20"/>
  <c r="F85" i="20"/>
  <c r="G79" i="20"/>
  <c r="J78" i="20"/>
  <c r="J59" i="20"/>
  <c r="I59" i="20"/>
  <c r="F84" i="20"/>
  <c r="D17" i="19"/>
  <c r="C48" i="14"/>
  <c r="D8" i="11" s="1"/>
  <c r="F49" i="14"/>
  <c r="G49" i="14" s="1"/>
  <c r="H49" i="14" s="1"/>
  <c r="J54" i="18"/>
  <c r="J64" i="18" s="1"/>
  <c r="H79" i="20"/>
  <c r="D47" i="14"/>
  <c r="D48" i="14" s="1"/>
  <c r="E8" i="11" s="1"/>
  <c r="E43" i="19"/>
  <c r="E74" i="14" s="1"/>
  <c r="G43" i="19"/>
  <c r="I43" i="19"/>
  <c r="J43" i="19"/>
  <c r="H43" i="19"/>
  <c r="H54" i="18"/>
  <c r="F55" i="18"/>
  <c r="E106" i="14"/>
  <c r="G50" i="14" l="1"/>
  <c r="H50" i="14" s="1"/>
  <c r="I50" i="14" s="1"/>
  <c r="I73" i="14"/>
  <c r="I71" i="14"/>
  <c r="I72" i="14"/>
  <c r="I60" i="14"/>
  <c r="I52" i="14"/>
  <c r="I51" i="14"/>
  <c r="I49" i="14"/>
  <c r="G19" i="11"/>
  <c r="E53" i="14"/>
  <c r="E62" i="14" s="1"/>
  <c r="E67" i="14" s="1"/>
  <c r="E86" i="14" s="1"/>
  <c r="I82" i="20"/>
  <c r="I88" i="20" s="1"/>
  <c r="I70" i="20"/>
  <c r="I75" i="20" s="1"/>
  <c r="J70" i="20"/>
  <c r="J75" i="20" s="1"/>
  <c r="H55" i="14"/>
  <c r="G55" i="14"/>
  <c r="G74" i="14"/>
  <c r="F47" i="14"/>
  <c r="G47" i="14" s="1"/>
  <c r="H47" i="14" s="1"/>
  <c r="H70" i="20"/>
  <c r="H75" i="20" s="1"/>
  <c r="H76" i="20" s="1"/>
  <c r="F78" i="20"/>
  <c r="G70" i="20"/>
  <c r="G75" i="20" s="1"/>
  <c r="G82" i="20"/>
  <c r="G88" i="20" s="1"/>
  <c r="E54" i="14"/>
  <c r="J82" i="20"/>
  <c r="J88" i="20" s="1"/>
  <c r="C53" i="14"/>
  <c r="C62" i="14" s="1"/>
  <c r="C67" i="14" s="1"/>
  <c r="F79" i="20"/>
  <c r="F59" i="20"/>
  <c r="F70" i="20" s="1"/>
  <c r="D54" i="14"/>
  <c r="C54" i="14"/>
  <c r="D14" i="11" s="1"/>
  <c r="D53" i="14"/>
  <c r="D62" i="14" s="1"/>
  <c r="D67" i="14" s="1"/>
  <c r="C78" i="14"/>
  <c r="F43" i="19"/>
  <c r="F74" i="14" s="1"/>
  <c r="H64" i="18"/>
  <c r="F54" i="18"/>
  <c r="I47" i="14" l="1"/>
  <c r="F90" i="14"/>
  <c r="F93" i="14"/>
  <c r="G20" i="11"/>
  <c r="G76" i="20"/>
  <c r="G48" i="14"/>
  <c r="F12" i="11"/>
  <c r="E87" i="14"/>
  <c r="F11" i="11"/>
  <c r="E88" i="14"/>
  <c r="F10" i="11"/>
  <c r="G10" i="19"/>
  <c r="J76" i="20"/>
  <c r="F75" i="20"/>
  <c r="I55" i="14"/>
  <c r="I76" i="20"/>
  <c r="F48" i="14"/>
  <c r="H74" i="14"/>
  <c r="I74" i="14"/>
  <c r="E14" i="11"/>
  <c r="E9" i="11"/>
  <c r="D88" i="14"/>
  <c r="D87" i="14"/>
  <c r="E12" i="11"/>
  <c r="E10" i="11"/>
  <c r="E11" i="11"/>
  <c r="D86" i="14"/>
  <c r="E55" i="14"/>
  <c r="F14" i="11"/>
  <c r="F9" i="11"/>
  <c r="C87" i="14"/>
  <c r="D11" i="11"/>
  <c r="C88" i="14"/>
  <c r="D10" i="11"/>
  <c r="F82" i="20"/>
  <c r="F88" i="20" s="1"/>
  <c r="F54" i="14" s="1"/>
  <c r="C86" i="14"/>
  <c r="D12" i="11"/>
  <c r="D55" i="14"/>
  <c r="C55" i="14"/>
  <c r="D9" i="11"/>
  <c r="F64" i="18"/>
  <c r="F76" i="20" l="1"/>
  <c r="I48" i="14"/>
  <c r="H48" i="14"/>
  <c r="F10" i="19"/>
  <c r="G9" i="19"/>
  <c r="G8" i="11"/>
  <c r="F53" i="14"/>
  <c r="F62" i="14" s="1"/>
  <c r="F67" i="14" s="1"/>
  <c r="G10" i="11" s="1"/>
  <c r="F55" i="14"/>
  <c r="G9" i="11"/>
  <c r="G14" i="11"/>
  <c r="F80" i="14"/>
  <c r="G52" i="18"/>
  <c r="G15" i="11" l="1"/>
  <c r="F89" i="14"/>
  <c r="F105" i="14"/>
  <c r="F106" i="14" s="1"/>
  <c r="F9" i="19"/>
  <c r="F17" i="19" s="1"/>
  <c r="G17" i="19"/>
  <c r="H8" i="19" s="1"/>
  <c r="H17" i="19" s="1"/>
  <c r="I8" i="19" s="1"/>
  <c r="I17" i="19" s="1"/>
  <c r="J8" i="19" s="1"/>
  <c r="J17" i="19" s="1"/>
  <c r="G53" i="14"/>
  <c r="G62" i="14" s="1"/>
  <c r="F88" i="14"/>
  <c r="G11" i="11"/>
  <c r="F86" i="14"/>
  <c r="F87" i="14"/>
  <c r="G12" i="11"/>
  <c r="F52" i="18"/>
  <c r="G67" i="14" l="1"/>
  <c r="G86" i="14" s="1"/>
  <c r="I53" i="14"/>
  <c r="I62" i="14" s="1"/>
  <c r="H53" i="14"/>
  <c r="H62" i="14" s="1"/>
  <c r="F79" i="14"/>
  <c r="I67" i="14" l="1"/>
  <c r="I86" i="14" s="1"/>
  <c r="H67" i="14"/>
  <c r="H86" i="14" s="1"/>
  <c r="E44" i="18"/>
  <c r="E42" i="18" s="1"/>
  <c r="E41" i="18" s="1"/>
  <c r="E52" i="18" s="1"/>
  <c r="D79" i="14" l="1"/>
  <c r="D82" i="14" s="1"/>
  <c r="D97" i="14" s="1"/>
  <c r="E65" i="18"/>
  <c r="E68" i="18" s="1"/>
  <c r="E79" i="14"/>
  <c r="E82" i="14" s="1"/>
  <c r="E97" i="14" s="1"/>
  <c r="C79" i="14" l="1"/>
  <c r="C82" i="14" s="1"/>
  <c r="F33" i="18"/>
  <c r="J18" i="18"/>
  <c r="J34" i="18" s="1"/>
  <c r="J65" i="18" s="1"/>
  <c r="G18" i="18"/>
  <c r="H18" i="18"/>
  <c r="H34" i="18" s="1"/>
  <c r="H65" i="18" s="1"/>
  <c r="I18" i="18"/>
  <c r="I34" i="18" s="1"/>
  <c r="I65" i="18" s="1"/>
  <c r="F18" i="18" l="1"/>
  <c r="G34" i="18"/>
  <c r="G65" i="18" s="1"/>
  <c r="G68" i="18" s="1"/>
  <c r="H66" i="18" s="1"/>
  <c r="H68" i="18" s="1"/>
  <c r="I66" i="18" s="1"/>
  <c r="I68" i="18" s="1"/>
  <c r="J66" i="18" s="1"/>
  <c r="J68" i="18" s="1"/>
  <c r="F34" i="18" l="1"/>
  <c r="F65" i="18" s="1"/>
  <c r="F68" i="18" s="1"/>
  <c r="F78" i="14" l="1"/>
  <c r="F82" i="14" s="1"/>
  <c r="F97" i="14" s="1"/>
</calcChain>
</file>

<file path=xl/sharedStrings.xml><?xml version="1.0" encoding="utf-8"?>
<sst xmlns="http://schemas.openxmlformats.org/spreadsheetml/2006/main" count="1362" uniqueCount="629">
  <si>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</si>
  <si>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</si>
  <si>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</si>
  <si>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</si>
  <si>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</si>
  <si>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</si>
  <si>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</si>
  <si>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</si>
  <si>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</si>
  <si>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</si>
  <si>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</si>
  <si>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</si>
  <si>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</si>
  <si>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</si>
  <si>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</si>
  <si>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</si>
  <si>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</si>
  <si>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</si>
  <si>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</si>
  <si>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</si>
  <si>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</si>
  <si>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</si>
  <si>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</si>
  <si>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</si>
  <si>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</si>
  <si>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</si>
  <si>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</si>
  <si>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</si>
  <si>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</si>
  <si>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</si>
  <si>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</si>
  <si>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</si>
  <si>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</si>
  <si>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</si>
  <si>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</si>
  <si>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</si>
  <si>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</si>
  <si>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</si>
  <si>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</si>
  <si>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</si>
  <si>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</si>
  <si>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</si>
  <si>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</si>
  <si>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</si>
  <si>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</si>
  <si>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</si>
  <si>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</si>
  <si>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</si>
  <si>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</si>
  <si>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</si>
  <si>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</si>
  <si>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</si>
  <si>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</si>
  <si>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</si>
  <si>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</si>
  <si>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</si>
  <si>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</si>
  <si>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</si>
  <si>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</si>
  <si>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</si>
  <si>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</si>
  <si>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</si>
  <si>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</si>
  <si>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 xml:space="preserve">ІV </t>
  </si>
  <si>
    <t xml:space="preserve">ІІІ </t>
  </si>
  <si>
    <t xml:space="preserve">І </t>
  </si>
  <si>
    <t xml:space="preserve">ІІ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</si>
  <si>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</si>
  <si>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</si>
  <si>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</si>
  <si>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</si>
  <si>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</si>
  <si>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</si>
  <si>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</si>
  <si>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</si>
  <si>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</si>
  <si>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</si>
  <si>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інші платежі (розшифрувати)</t>
  </si>
  <si>
    <t>у тому числі за кварталами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</si>
  <si>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</si>
  <si>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</si>
  <si>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</si>
  <si>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>Примітки</t>
  </si>
  <si>
    <t xml:space="preserve">         (ініціали, прізвище)    </t>
  </si>
  <si>
    <t>у тому числі: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</si>
  <si>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</si>
  <si>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</si>
  <si>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</si>
  <si>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</si>
  <si>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інші адміністративні витрати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</si>
  <si>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</si>
  <si>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</si>
  <si>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</si>
  <si>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</si>
  <si>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</si>
  <si>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</si>
  <si>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</si>
  <si>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</si>
  <si>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 xml:space="preserve">ЗАТВЕРДЖЕНО  </t>
  </si>
  <si>
    <t>за КОАТУУ</t>
  </si>
  <si>
    <t>за КОПФГ</t>
  </si>
  <si>
    <t xml:space="preserve">за ЄДРПОУ </t>
  </si>
  <si>
    <t>(найменування підприємства)</t>
  </si>
  <si>
    <t>Рік</t>
  </si>
  <si>
    <t>Витрати на збут</t>
  </si>
  <si>
    <t>Адміністративні витрати</t>
  </si>
  <si>
    <t>EBITDA</t>
  </si>
  <si>
    <t>Власний капітал</t>
  </si>
  <si>
    <t>Розподіл чистого прибутку</t>
  </si>
  <si>
    <t>ІІІ. Рух грошових коштів</t>
  </si>
  <si>
    <t>IІ. Розрахунки з бюджетом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</si>
  <si>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</si>
  <si>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</si>
  <si>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</si>
  <si>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</si>
  <si>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</si>
  <si>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</si>
  <si>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</si>
  <si>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</si>
  <si>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</si>
  <si>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</si>
  <si>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</si>
  <si>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</si>
  <si>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</si>
  <si>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</si>
  <si>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</si>
  <si>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</si>
  <si>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</si>
  <si>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</si>
  <si>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</si>
  <si>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</si>
  <si>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</si>
  <si>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</si>
  <si>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</si>
  <si>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</si>
  <si>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</si>
  <si>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</si>
  <si>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Дата початку оренди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</si>
  <si>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</si>
  <si>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</si>
  <si>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</si>
  <si>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</si>
  <si>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>Капітальні інвестиції</t>
  </si>
  <si>
    <t>IV. Капітальні інвестиції</t>
  </si>
  <si>
    <t xml:space="preserve">IV. Капітальні інвестиції </t>
  </si>
  <si>
    <t>VI. Звіт про фінансовий стан</t>
  </si>
  <si>
    <t>V. Коефіцієнтний аналіз</t>
  </si>
  <si>
    <t>курсові різниці</t>
  </si>
  <si>
    <t>4010</t>
  </si>
  <si>
    <t>x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</si>
  <si>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</si>
  <si>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</si>
  <si>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</si>
  <si>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</si>
  <si>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Пояснення та обґрунтування до запланованого рівня доходів/витрат</t>
  </si>
  <si>
    <t>Елементи операційних витрат</t>
  </si>
  <si>
    <t>Найменування об’єкта</t>
  </si>
  <si>
    <t>_________________________</t>
  </si>
  <si>
    <t>____________________________________________</t>
  </si>
  <si>
    <t>Коди</t>
  </si>
  <si>
    <t>інші операційні витрати (розшифрувати)</t>
  </si>
  <si>
    <t>Неконтрольована частка</t>
  </si>
  <si>
    <t>директор</t>
  </si>
  <si>
    <t>працівники</t>
  </si>
  <si>
    <t>Найменування показника</t>
  </si>
  <si>
    <t>Інформація згідно із стратегічним планом розвитку</t>
  </si>
  <si>
    <t>Усього зобов'язання і забезпечення</t>
  </si>
  <si>
    <t>Усього активи</t>
  </si>
  <si>
    <t>Доходи і витрати (деталізація)</t>
  </si>
  <si>
    <t>I. Формування фінансових результатів</t>
  </si>
  <si>
    <t>Ковенанти/обмежувальні коефіцієнти</t>
  </si>
  <si>
    <t>адміністративно-управлінський персонал</t>
  </si>
  <si>
    <t>власні кошти</t>
  </si>
  <si>
    <t>кредитні кошти</t>
  </si>
  <si>
    <t>інші джерела (зазначити джерело)</t>
  </si>
  <si>
    <t xml:space="preserve">Найменування об’єктів </t>
  </si>
  <si>
    <t>Власні кошти (розшифрувати)</t>
  </si>
  <si>
    <t>Валовий прибуток/збиток</t>
  </si>
  <si>
    <t>Питома вага в загальному обсязі реалізації, %</t>
  </si>
  <si>
    <t>кількість продукції/             наданих послуг, одиниця виміру</t>
  </si>
  <si>
    <t>Дата видачі/погашення (графік)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</si>
  <si>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</si>
  <si>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</si>
  <si>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</si>
  <si>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 xml:space="preserve">у тому числі </t>
  </si>
  <si>
    <t>Рік початку                і закінчення будівництва</t>
  </si>
  <si>
    <t xml:space="preserve">               (підпис)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</si>
  <si>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</si>
  <si>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</si>
  <si>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</si>
  <si>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</si>
  <si>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</si>
  <si>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</si>
  <si>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 xml:space="preserve">      Загальна інформація про підприємство (резюме)</t>
  </si>
  <si>
    <t>Мета використання</t>
  </si>
  <si>
    <t>освоєння капітальних вкладень</t>
  </si>
  <si>
    <t>фінансування капітальних інвестицій (оплата грошовими коштами), усього</t>
  </si>
  <si>
    <t>План з повернення коштів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</si>
  <si>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</si>
  <si>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План із залучення коштів</t>
  </si>
  <si>
    <t>(    )</t>
  </si>
  <si>
    <t>Інші операційні доходи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</si>
  <si>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</si>
  <si>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</si>
  <si>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</si>
  <si>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</si>
  <si>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доходи, усього, у тому числі:</t>
  </si>
  <si>
    <t>Інші доходи</t>
  </si>
  <si>
    <t>Інші витрати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</si>
  <si>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</si>
  <si>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</si>
  <si>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</si>
  <si>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</si>
  <si>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</si>
  <si>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</si>
  <si>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Чистий рух коштів від фінансової діяльності</t>
  </si>
  <si>
    <t>Залишок коштів на кінець періоду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</si>
  <si>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</si>
  <si>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</si>
  <si>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</si>
  <si>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</si>
  <si>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</si>
  <si>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</si>
  <si>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</si>
  <si>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</si>
  <si>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VІI. Кредитна політика</t>
  </si>
  <si>
    <t>7000</t>
  </si>
  <si>
    <t>7001</t>
  </si>
  <si>
    <t>7002</t>
  </si>
  <si>
    <t>7003</t>
  </si>
  <si>
    <t>7010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</si>
  <si>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</si>
  <si>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</si>
  <si>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</si>
  <si>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</si>
  <si>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</si>
  <si>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</si>
  <si>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</si>
  <si>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</si>
  <si>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</si>
  <si>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</si>
  <si>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</si>
  <si>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</si>
  <si>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</si>
  <si>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</si>
  <si>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</si>
  <si>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</si>
  <si>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</si>
  <si>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</si>
  <si>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</si>
  <si>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</si>
  <si>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Надходження грошових коштів від операційної діяльності 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</si>
  <si>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</si>
  <si>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</si>
  <si>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</si>
  <si>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</si>
  <si>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</si>
  <si>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</si>
  <si>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</si>
  <si>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</si>
  <si>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</si>
  <si>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>Повернення коштів до бюджету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</si>
  <si>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</si>
  <si>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</si>
  <si>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</si>
  <si>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</si>
  <si>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</si>
  <si>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</si>
  <si>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</si>
  <si>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Витрачання на викуп власних акцій</t>
  </si>
  <si>
    <t>капітальний ремонт</t>
  </si>
  <si>
    <t>Зменшення</t>
  </si>
  <si>
    <t xml:space="preserve">      1. Дані про підприємство, персонал та витрати на оплату праці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</si>
  <si>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</si>
  <si>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</si>
  <si>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</si>
  <si>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</si>
  <si>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</si>
  <si>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</si>
  <si>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Документ, яким затверджений титул будови,
із зазначенням органу, який його погодив</t>
  </si>
  <si>
    <t>ІІІ. Рух грошових коштів (за прямим методом)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</si>
  <si>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</si>
  <si>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</si>
  <si>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</si>
  <si>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</si>
  <si>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</si>
  <si>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</si>
  <si>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</si>
  <si>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</si>
  <si>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земельний податок</t>
  </si>
  <si>
    <t>орендна плата</t>
  </si>
  <si>
    <t>Чистий фінансовий результат</t>
  </si>
  <si>
    <t>Чистий фінансовий результат, у тому числі:</t>
  </si>
  <si>
    <t>М. П. (посада, П.І.Б., дата, підпис)</t>
  </si>
  <si>
    <t>Одиниця виміру, тис. грн</t>
  </si>
  <si>
    <t xml:space="preserve">Прибуток </t>
  </si>
  <si>
    <t>Збиток</t>
  </si>
  <si>
    <t>рентна плата за користування надрами</t>
  </si>
  <si>
    <t>основні засоби</t>
  </si>
  <si>
    <t>гроші та їх еквіваленти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</si>
  <si>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</si>
  <si>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</si>
  <si>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</si>
  <si>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</si>
  <si>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</si>
  <si>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Середньомісячні витрати на оплату праці одного працівника (грн), усього, у тому числі: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</si>
  <si>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</si>
  <si>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</si>
  <si>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</si>
  <si>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</si>
  <si>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</si>
  <si>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Виручка від реалізації продукції (товарів, робіт, послуг)</t>
  </si>
  <si>
    <t>Цільове фінансування  (розшифрувати)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</si>
  <si>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</si>
  <si>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</si>
  <si>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</si>
  <si>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 у тому числі:</t>
  </si>
  <si>
    <t>Витрати на оплату праці, 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</si>
  <si>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</si>
  <si>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</si>
  <si>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</si>
  <si>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</si>
  <si>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</si>
  <si>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</si>
  <si>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</si>
  <si>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</si>
  <si>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</si>
  <si>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РОЗГЛЯНУТО</t>
  </si>
  <si>
    <t>ПОГОДЖЕНО:</t>
  </si>
  <si>
    <t xml:space="preserve">    </t>
  </si>
  <si>
    <t>(директор галузевого департаменту  міської ради)</t>
  </si>
  <si>
    <t>(тис. грн.)</t>
  </si>
  <si>
    <t>Первісна балансова вартість введених потужностей на початок планового року (зазначити рік)</t>
  </si>
  <si>
    <t>Незавершене будівництво на початок планового року (зазначити рік)</t>
  </si>
  <si>
    <t xml:space="preserve">у тому числі за кварталами </t>
  </si>
  <si>
    <t>(тис.грн.)</t>
  </si>
  <si>
    <t>Поповнення статутного капіталу підприємства</t>
  </si>
  <si>
    <t xml:space="preserve">Направлення коштів на: </t>
  </si>
  <si>
    <t xml:space="preserve">Усього виплат 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</si>
  <si>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</si>
  <si>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</si>
  <si>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пасиви</t>
  </si>
  <si>
    <t>Контроль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</si>
  <si>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</si>
  <si>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</si>
  <si>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</si>
  <si>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</si>
  <si>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</si>
  <si>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</si>
  <si>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6</t>
  </si>
  <si>
    <t>Продовження Таблиці 6</t>
  </si>
  <si>
    <t>Таблиця 7</t>
  </si>
  <si>
    <t>Таблиця 5</t>
  </si>
  <si>
    <t>Таблиця 4</t>
  </si>
  <si>
    <t>Таблиця 3</t>
  </si>
  <si>
    <t>Таблиця 2</t>
  </si>
  <si>
    <t>Таблиця 1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</si>
  <si>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</si>
  <si>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Директор КП</t>
  </si>
  <si>
    <t>Усього нараховано виплат</t>
  </si>
  <si>
    <t>Матеріальні витрати</t>
  </si>
  <si>
    <t>(тис.грн)</t>
  </si>
  <si>
    <t>(тис. грн)</t>
  </si>
  <si>
    <t xml:space="preserve">Нраховані до сплати податки та збори до Державного бюджету України (податкові платежі) 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</si>
  <si>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</si>
  <si>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</si>
  <si>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</si>
  <si>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Нараховані до сплати податки, збори та інші обов'язкові платежі</t>
  </si>
  <si>
    <t>Нараховані до сплати податки та збори до Державного бюджету України (податкові платежі), усього, у тому числі:</t>
  </si>
  <si>
    <t>військовий збір</t>
  </si>
  <si>
    <t>Нараховані до сплати податки та збори до місцевих бюджетів (податкові платежі), усього, у тому числі:</t>
  </si>
  <si>
    <t>Нараховані до сплати інші податки, збори та платежі, усього, у тому числі: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</si>
  <si>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</si>
  <si>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акцизний податок </t>
  </si>
  <si>
    <t xml:space="preserve">єдиний внесок на загальнообов'язкове державне соціальне страхування    </t>
  </si>
  <si>
    <t>Надходження від отримання субсидій, дотацій</t>
  </si>
  <si>
    <t>Надходження від повернення авансів</t>
  </si>
  <si>
    <t>Надходження від відсотків за залишками коштів на поточних рахунках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</si>
  <si>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</si>
  <si>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</si>
  <si>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</si>
  <si>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</si>
  <si>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</si>
  <si>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</si>
  <si>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</si>
  <si>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</si>
  <si>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</si>
  <si>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</si>
  <si>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</si>
  <si>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</si>
  <si>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(тис. грн) без ПДВ</t>
  </si>
  <si>
    <t>1048/1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</si>
  <si>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</si>
  <si>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 xml:space="preserve">Найменування видів діяльності </t>
  </si>
  <si>
    <t>VІІ. Розподіл коштів, отриманих з  бюджету на поповнення Статутного капіталу</t>
  </si>
  <si>
    <t>Надходження коштів з  бюджету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</si>
  <si>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</si>
  <si>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</si>
  <si>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</si>
  <si>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</si>
  <si>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</si>
  <si>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тис. грн</t>
  </si>
  <si>
    <t>Інші адміністративні витрати, усього, у тому числі:</t>
  </si>
  <si>
    <t xml:space="preserve">                   (підпис)</t>
  </si>
  <si>
    <t>Собівартість реалізованої продукції (товарів, робіт, послуг)
Інші витрати, всього, у тому числі:</t>
  </si>
  <si>
    <t>Інші операційні витрати,  усього, у тому числі:</t>
  </si>
  <si>
    <t>Надходження грошових коштів від операційної діяльності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</si>
  <si>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</si>
  <si>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</si>
  <si>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</si>
  <si>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витрати на збут, усього, у тому числі:</t>
  </si>
  <si>
    <t>Інші надходження, усього, у тому числі:</t>
  </si>
  <si>
    <t>придбання (створення) нематеріальних активів, усього, у тому числі:</t>
  </si>
  <si>
    <t xml:space="preserve">модернізація, модифікація (добудова, дообладнання, реконструкція) основних засобів, усього, у тому числі: </t>
  </si>
  <si>
    <t xml:space="preserve">капітальний ремонт, усього, у тому числі: </t>
  </si>
  <si>
    <t>Витрачання на погашення позик/кредитів/облігацій/векселів</t>
  </si>
  <si>
    <t>Інші фонди, усього, у тому числі:</t>
  </si>
  <si>
    <t>Інші цілі, усього, у тому числі:</t>
  </si>
  <si>
    <t>Нараховані до сплати податки та збори до Державного бюджету України (податкові платежі)</t>
  </si>
  <si>
    <t>інші податки та збори, усього, у тому числі: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</si>
  <si>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</si>
  <si>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</si>
  <si>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</si>
  <si>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 xml:space="preserve">Суб'єкт управління   </t>
  </si>
  <si>
    <t>Розшифровка до Таблиці 1 "Формування фінансових результатів"</t>
  </si>
  <si>
    <t>Розшифровка до Таблиці 2 "Розрахунки з бюджетом"</t>
  </si>
  <si>
    <t>Розшифровка до Таблиці 3 "Рух грошових коштів (за прямим методом)"</t>
  </si>
  <si>
    <t>Розшифровка до Таблиці 7 "Розподіл коштів, отриманих з  бюджету на поповнення Статутного капіталу"</t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</si>
  <si>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</si>
  <si>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</si>
  <si>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Додаток 1</t>
  </si>
  <si>
    <t>до рішення виконавчого комітету міської ради</t>
  </si>
  <si>
    <t>від ___________________________№___________</t>
  </si>
  <si>
    <t>Директор департаменту економіки і інвестицій міської ради</t>
  </si>
  <si>
    <t>М.П. Мартьянов</t>
  </si>
  <si>
    <t>Директор департаменту фінансів міської ради</t>
  </si>
  <si>
    <t xml:space="preserve"> (ініціали, прізвище)    </t>
  </si>
  <si>
    <t>Комунальне підприємство</t>
  </si>
  <si>
    <t>м. Вінниця</t>
  </si>
  <si>
    <t>придбання (створення) основних засобів,  усього, у тому числі:</t>
  </si>
  <si>
    <t xml:space="preserve">Розшифровка до Таблиці 4 "Капітальні інвестиції" </t>
  </si>
  <si>
    <r>
      <t>Інші надходження (відсотки за депозитним рахунком)</t>
    </r>
    <r>
      <rPr>
        <i/>
        <sz val="16"/>
        <rFont val="Times New Roman"/>
        <family val="1"/>
        <charset val="204"/>
      </rPr>
      <t xml:space="preserve"> </t>
    </r>
  </si>
  <si>
    <t>Інші фінансові доходи (розшифрувати)</t>
  </si>
  <si>
    <t xml:space="preserve">Витрати на паливо </t>
  </si>
  <si>
    <t>нетипові операційні витрати (розшифрувати)</t>
  </si>
  <si>
    <t>комунальними підприємствами, що є власністю Вінницької міської територіальної громади до бюджету Вінницької міської ТГ</t>
  </si>
  <si>
    <t>у тому числі за основними видами діяльності за КВЕД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</si>
  <si>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</si>
  <si>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інші  (штрафи, пені, неустойки) (розшифрувати)</t>
  </si>
  <si>
    <t>тис. Грн</t>
  </si>
  <si>
    <t>Директор департаменту охорони здоров'я міської ради</t>
  </si>
  <si>
    <t>КОМУНАЛЬНЕ ПІДПРИЄМСТВО "МІСЬКИЙ ЛІКУВАЛЬНО-ДІАГНОСТИЧНИЙ ЦЕНТР"</t>
  </si>
  <si>
    <t>Департамент охорони здоров'я Вінницької міської ради</t>
  </si>
  <si>
    <t>Охорона здоров'я</t>
  </si>
  <si>
    <t>Загальна медична практика</t>
  </si>
  <si>
    <t>вул. Київська буд.68, м. Вінниця</t>
  </si>
  <si>
    <t>65-22-25</t>
  </si>
  <si>
    <t>86.21</t>
  </si>
  <si>
    <t>витрати на водопостачання та водовідведення</t>
  </si>
  <si>
    <t>витрати на підвищення кваліфікації лікарів</t>
  </si>
  <si>
    <t>витрати на вимірювання зони зовнішнього опромінювання медичних працівників</t>
  </si>
  <si>
    <t>витрати на оренду основних засобів</t>
  </si>
  <si>
    <t xml:space="preserve">витрати на охорону </t>
  </si>
  <si>
    <t>витрати на земельний податок</t>
  </si>
  <si>
    <t>витрати на дератизацію та дезинсекцію</t>
  </si>
  <si>
    <t>витрати на послуги зв'язку, інтернет резервований</t>
  </si>
  <si>
    <t>витрати на утилізацію небезпечних відходів</t>
  </si>
  <si>
    <t>витрати на страхування майна</t>
  </si>
  <si>
    <t>витрати на пільгові пенсії</t>
  </si>
  <si>
    <t>витрати на охорону праці, техніку безпеки</t>
  </si>
  <si>
    <t>витрати на вивіз сміття</t>
  </si>
  <si>
    <t>витрати на чистку килимів (компанія "Чисте місто")</t>
  </si>
  <si>
    <t>витрати на списання матеріалів</t>
  </si>
  <si>
    <t>витрати на пожежне спостереження</t>
  </si>
  <si>
    <t>витрати на послуги з постачання програми для роботи в МЕДОК</t>
  </si>
  <si>
    <t>реалізація матеріалів та послуг для спільної діяльності</t>
  </si>
  <si>
    <t>дохід від реалізації шприців, б/у дзеркал</t>
  </si>
  <si>
    <t>доходи від оренди майна</t>
  </si>
  <si>
    <t>витрати матеріалів на спільну діяльність</t>
  </si>
  <si>
    <t>преміювання до свят</t>
  </si>
  <si>
    <t>відшкодування згідно листків непрацездатності (5 днів)</t>
  </si>
  <si>
    <t>нарахування на преміальні виплати та виплати згідно листків непрацездатності</t>
  </si>
  <si>
    <t>витрати на ремонт орендованого автомобільного транспорту</t>
  </si>
  <si>
    <t>витрати на запасні частини для орендованого автомобільного транспорту</t>
  </si>
  <si>
    <t>витрати на паливно-мастильні матеріали для орендованого автомобіля</t>
  </si>
  <si>
    <t>фінансування для надання матеріального забезпечення з Вінницьке відділення Управління виконавчої дирекції Фонду соціального страхування України у Вінницькій області</t>
  </si>
  <si>
    <t>надходження від оренди майна</t>
  </si>
  <si>
    <t>надходження від спільної діяльності</t>
  </si>
  <si>
    <t>витрати на відрядження</t>
  </si>
  <si>
    <t>профспілкові внески</t>
  </si>
  <si>
    <t>за розрахунково-касове обслуговування</t>
  </si>
  <si>
    <t>відшкодування пільгових пенсій</t>
  </si>
  <si>
    <t>столи, стільці, шафи,ваги, жалюзі та інше</t>
  </si>
  <si>
    <t>КП "МІСЬКИЙ ЛІКУВАЛЬНО-ДІАГНОСТИЧНИЙ ЦЕНТР"</t>
  </si>
  <si>
    <t>надання медичних послуг</t>
  </si>
  <si>
    <t>надання медичних послуг застрахованим особам СК "Місто" та інших страхових компаній</t>
  </si>
  <si>
    <t>адміністративно-господарські потреби</t>
  </si>
  <si>
    <t>МКП "Вінницький фонд муніципальних інвестицій"</t>
  </si>
  <si>
    <t>кредитний договір №12-2020 (договір позики) на медичне обладнання</t>
  </si>
  <si>
    <t>6 відсотків річних</t>
  </si>
  <si>
    <t>Медичне обладнання: мініцентрифуга-вортекс FV-2400, Мікроспін- 3 шт., мініцентрифуга високо-швидкісна Мікроспін 12, станція для виділення ZiXpress 32, бокс біологічної безпеки БІОБЕЙС, твердотільний термостат К30 з блоком К30В, відсмоктувач  медичний «БІОМЕД», серія RBO – одноканальний мікродозатор, змінний об’єм - 9 шт., бокс ультрафіолетовий для стерильних робіт, система для ампліфікації в реальному часі RotorGeneQMDx 5 канальний</t>
  </si>
  <si>
    <t>кредитний договір (договір позики) на медичне обладнання з МКП "Вінницький фонд муніципальних інвестицій"№12-2020 від 13.10.2020</t>
  </si>
  <si>
    <t>7 відсотків річних</t>
  </si>
  <si>
    <t>2 988 тис. грн</t>
  </si>
  <si>
    <t>витрати за надання доступу до онлайн -сервісу E-tender.ua з правом користування програмною продукцією</t>
  </si>
  <si>
    <t>касовий апарат</t>
  </si>
  <si>
    <t>кредитний договір (договір позики) на медичне обладнання з МКП "Вінницький фонд муніципальних інвестицій" від 2021</t>
  </si>
  <si>
    <t>Придбання (виготовлення) інших необоротних матеріальних активів, усього, у тому числі:</t>
  </si>
  <si>
    <t>Директор КП "МЛДЦ"</t>
  </si>
  <si>
    <t>О.В. Шиш</t>
  </si>
  <si>
    <t>придбання та оновлення необоротних активів (розшифрувати)</t>
  </si>
  <si>
    <t>витрати за надання доступу до програми та бази "Медичні кадри України" та "Медична статистика"з правом користування програмною продукцією</t>
  </si>
  <si>
    <t>поповнення обігових коштів (на оплату комунальних послуг)</t>
  </si>
  <si>
    <t>медикаменти та перев'язувальні матеріали</t>
  </si>
  <si>
    <t>оплата теплопостачання</t>
  </si>
  <si>
    <t>оплата електроенергіі</t>
  </si>
  <si>
    <t>фінансова підтримка комунальних підприємств охорони здоров'я (кошти бюджету ВМТГ на виконання заходів програми "Здоров'я вінничан на 2022-2024 роки)</t>
  </si>
  <si>
    <t>2026 рік</t>
  </si>
  <si>
    <t>витрати від річного перерахунку податку на додану вартість (ПДВ)</t>
  </si>
  <si>
    <t>кредитний договір №13-2021 (договір позики) на медичне обладнання</t>
  </si>
  <si>
    <t>2 290 тис. грн</t>
  </si>
  <si>
    <t>Медичне обладнання: аналізатор рідин організму Cellprep Plus LBC система; автоматичний процесор для фрабування скелець, ASS 190</t>
  </si>
  <si>
    <t xml:space="preserve">NISSAN </t>
  </si>
  <si>
    <t>Дохід від участі в капіталі (40 % прибутку отриманого від спільної діяльності)</t>
  </si>
  <si>
    <t>Втрати від участі в капіталі  (5 % збитку отриманих від спільної діяльності)</t>
  </si>
  <si>
    <t>монтаж металопластикових конструкцій (вікна на сходовому майданчику)</t>
  </si>
  <si>
    <t>інші доходи (дохід від безоплатно одержаних основних засобів в частині амортизаційних відрахувань)</t>
  </si>
  <si>
    <t>інші витрати (списання необоротних активів)</t>
  </si>
  <si>
    <r>
      <t>Інші надходження</t>
    </r>
    <r>
      <rPr>
        <i/>
        <sz val="16"/>
        <rFont val="Times New Roman"/>
        <family val="1"/>
        <charset val="204"/>
      </rPr>
      <t xml:space="preserve"> (розшифрувати)</t>
    </r>
  </si>
  <si>
    <t>2027 рік</t>
  </si>
  <si>
    <t>cудовий збір</t>
  </si>
  <si>
    <t>тонометр, 6 шт.</t>
  </si>
  <si>
    <t>витрати на страхування медичних працівників, водіїв</t>
  </si>
  <si>
    <t>витрати на інкасацію Ощадбанк/АКОРДБАНК</t>
  </si>
  <si>
    <t>витрати на ключі електронно-цифрового підпису</t>
  </si>
  <si>
    <t>витрати на інформаційні послуги на сайтах через мережу інтернет</t>
  </si>
  <si>
    <t>дохід від безоплатно отриманих основних засобів</t>
  </si>
  <si>
    <r>
      <t>Фінансові витрати</t>
    </r>
    <r>
      <rPr>
        <sz val="16"/>
        <color theme="1"/>
        <rFont val="Times New Roman"/>
        <family val="1"/>
        <charset val="204"/>
      </rPr>
      <t xml:space="preserve"> (відсотки за кредитними договорами)</t>
    </r>
  </si>
  <si>
    <t>металева конструкція на 3-му поверсі будівлі</t>
  </si>
  <si>
    <t>майданчик для генератора</t>
  </si>
  <si>
    <t>монтаж дверного блока рентгенозахисних дверей</t>
  </si>
  <si>
    <t>поточний ремонт рентгенологічного кабінету на 1-му прверсі</t>
  </si>
  <si>
    <t>поточний ремонт кабінету на 4-му поверсі</t>
  </si>
  <si>
    <t>програмне забезпечення для автоматизації бізнесу (1 ліцензія)</t>
  </si>
  <si>
    <t>розробка програмного забезпечення Printer 2</t>
  </si>
  <si>
    <t>універсальний драйвер для фіскальних реєстраторів</t>
  </si>
  <si>
    <t>сейф офісний</t>
  </si>
  <si>
    <t>клавіатура</t>
  </si>
  <si>
    <t>електролобзик</t>
  </si>
  <si>
    <t>лампа галогенна</t>
  </si>
  <si>
    <t>графічна станція обробки "OsiriXMD.12-13"</t>
  </si>
  <si>
    <t>мікроконвексний датчик для УЗД</t>
  </si>
  <si>
    <t>пробозабірник</t>
  </si>
  <si>
    <t>система очистки води</t>
  </si>
  <si>
    <t>голка до аналізатора R-KIT PROBE</t>
  </si>
  <si>
    <t>посудина Дьюара</t>
  </si>
  <si>
    <t>коагулятор</t>
  </si>
  <si>
    <t>Придбання (виготовлення) основних засобів, усього, у тому числі:</t>
  </si>
  <si>
    <t>столи, стільці, шафи, жалюзі, ваги та інше</t>
  </si>
  <si>
    <t>А.М. Лесь</t>
  </si>
  <si>
    <t>надання медичних послуг пільговим категоріям населення Вінницької міської територіальної громади за рахунок департамента соціальної політики ВМР</t>
  </si>
  <si>
    <t>2025</t>
  </si>
  <si>
    <t>Бланар Оксана Леонідівна</t>
  </si>
  <si>
    <t>ФІНАНСОВИЙ ПЛАН  
КП "МІСЬКИЙ ЛІКУВАЛЬНО-ДІАГНОСТИЧНИЙ ЦЕНТР"
на 2025 рік</t>
  </si>
  <si>
    <t xml:space="preserve">Факт
 минулого  2023 року </t>
  </si>
  <si>
    <t xml:space="preserve">Фінансовий план 
поточного 2024 року </t>
  </si>
  <si>
    <t xml:space="preserve">Очікуваний показник до кінця поточного 2024 року </t>
  </si>
  <si>
    <t xml:space="preserve">Плановий  
2025 рік </t>
  </si>
  <si>
    <t>2028 рік</t>
  </si>
  <si>
    <t>Оксана БЛАНАР</t>
  </si>
  <si>
    <t xml:space="preserve">Факт минулого 2023 року </t>
  </si>
  <si>
    <t xml:space="preserve">Фінансовий план поточного 2024 року </t>
  </si>
  <si>
    <t xml:space="preserve">Плановий 2025 рік (усього) </t>
  </si>
  <si>
    <t xml:space="preserve">(ініціали, прізвище)    </t>
  </si>
  <si>
    <t>дохід від безоплатно отриманих реагентів, дезинфікуючих засобів</t>
  </si>
  <si>
    <t>дохід від річного перерахунку ПДВ</t>
  </si>
  <si>
    <t>дохід від повернення судового збору</t>
  </si>
  <si>
    <t>повернення судового збору</t>
  </si>
  <si>
    <t>поточний ремонт рентгенологічного кабінету на 1-му поверсі</t>
  </si>
  <si>
    <t>Плановий 2025 рік</t>
  </si>
  <si>
    <t>до фінансового плану на 2025 рік</t>
  </si>
  <si>
    <t xml:space="preserve">Фінансовий план
поточного 2024 року </t>
  </si>
  <si>
    <t xml:space="preserve">Плановий 2025 рік </t>
  </si>
  <si>
    <t>Плановий 2025 рік до очікуваного на поточний 2024 рік, %</t>
  </si>
  <si>
    <t>Плановий 2025 рік до факту минулого 2023 року, %</t>
  </si>
  <si>
    <t xml:space="preserve">за минулий 2023 рік </t>
  </si>
  <si>
    <t xml:space="preserve">за плановий 2025 рік </t>
  </si>
  <si>
    <t>Фактичний показник 
за минулий 2023 рік</t>
  </si>
  <si>
    <t>Плановий показник 
поточного 2024 року</t>
  </si>
  <si>
    <t>Фактичний показник 
за 9 місяців 2024 року</t>
  </si>
  <si>
    <t>Заборгованість на останню дату (01.11.2024)</t>
  </si>
  <si>
    <t>Заборгованість за кредитами на початок 2025 року</t>
  </si>
  <si>
    <t>Заборгованість за кредитами на кінець 2025 року</t>
  </si>
  <si>
    <t xml:space="preserve">факт
минулого 2023 року </t>
  </si>
  <si>
    <t xml:space="preserve">фінансовий план
поточного 2024 року </t>
  </si>
  <si>
    <t xml:space="preserve">плановий 2025 рік </t>
  </si>
  <si>
    <t>Плановий 2025 рік до плану
поточного 2024 року, %</t>
  </si>
  <si>
    <t>Плановий 2025 рік до факту
минулого 2023 року, %</t>
  </si>
  <si>
    <t>плановий 2025 рік</t>
  </si>
  <si>
    <t>7. Джерела капітальних інвестицій у 2025 році</t>
  </si>
  <si>
    <t>витрати на прибирання території</t>
  </si>
  <si>
    <t>витрати на послуги по клінічній лабораторній діагностиці ТОВ "СІНЕВО Україна"</t>
  </si>
  <si>
    <t>витрати на періодичні видання</t>
  </si>
  <si>
    <t>витрати на оплату за розрахунково-касове обслуговування УКРСИББАНК</t>
  </si>
  <si>
    <t>еквайрінг</t>
  </si>
  <si>
    <t>витрати на надання доступу до онлайн-сервісу електронного документообігу у "Вчасно"</t>
  </si>
  <si>
    <t xml:space="preserve">витрати на публікацію інформаційних матеріалів в друкованих виданнях </t>
  </si>
  <si>
    <t>холтерівська система</t>
  </si>
  <si>
    <t>сервер DELL EMC PE R730</t>
  </si>
  <si>
    <t>моноблок 5 шт.</t>
  </si>
  <si>
    <t>кабель пацієнта на 10 відведень до електрокардіогафа, 5 шт.</t>
  </si>
  <si>
    <t>манжета для монітору (велика)</t>
  </si>
  <si>
    <t>компакт 771 ЕКО</t>
  </si>
  <si>
    <t>літера пластикова для зовнішньої вивіски</t>
  </si>
  <si>
    <t>поручні поліровані з нержавіючої сталі</t>
  </si>
  <si>
    <t>ролети тканині, 3 шт.</t>
  </si>
  <si>
    <t>жорсткий диск WD14 TB 2шт.</t>
  </si>
  <si>
    <t>накопичувач 4 шт.</t>
  </si>
  <si>
    <t>ремонт імунохемілюмінесцентного аналізатору SIEMENS IMMULITE 2000</t>
  </si>
  <si>
    <t>09.01.2024</t>
  </si>
  <si>
    <t>з 09.12.2021 до 08.12.2027, щомісяця</t>
  </si>
  <si>
    <t>з 13.10.2020 до 12.10.2026, щомісяця</t>
  </si>
  <si>
    <t>135</t>
  </si>
  <si>
    <t>фінансова підтримка на виплату заробітної плати, зі сплатою ЄСВ, медичним працівникам за роботу у постійно діючій військово – лікарській комісії Вінницького об’єднаного міського територіального центру комплектування та соціальної підтримки для проведення медичних оглядів та обстежень</t>
  </si>
  <si>
    <r>
      <rPr>
        <b/>
        <sz val="16"/>
        <rFont val="Times New Roman"/>
        <family val="1"/>
        <charset val="204"/>
      </rPr>
      <t>Цільове фінансування</t>
    </r>
    <r>
      <rPr>
        <sz val="16"/>
        <rFont val="Times New Roman"/>
        <family val="1"/>
        <charset val="204"/>
      </rPr>
      <t xml:space="preserve"> </t>
    </r>
  </si>
  <si>
    <t>1) фінансова підтримка комунальних підприємств охорони здоров'я (кошти бюджету ВМТГ на виконання заходів програми "Здоров'я вінничан на 2022-2024 роки), в тому числі:</t>
  </si>
  <si>
    <t>2) фінансова підтримка на виплату заробітної плати, зі сплатою ЄСВ, медичним працівникам за роботу у постійно діючій військово – лікарській комісії Вінницького об’єднаного міського територіального центру комплектування та соціальної підтримки для проведення медичних оглядів та обстежень, в тому числі:</t>
  </si>
  <si>
    <t>заробітна плата</t>
  </si>
  <si>
    <t>ЄСВ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</si>
</sst>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(* #,##0_);_(* \(#,##0\);_(* \-_);_(@_)"/>
  </numFmts>
  <fonts count="9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name val="Arial Cyr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name val="Arial Cyr"/>
      <charset val="204"/>
    </font>
    <font>
      <b/>
      <u/>
      <sz val="14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i/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i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6"/>
      <name val="Arial Cyr"/>
      <charset val="204"/>
    </font>
    <font>
      <b/>
      <sz val="16"/>
      <color theme="0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color theme="1"/>
      <name val="Arial Cyr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5"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1" fillId="2" borderId="0" applyNumberFormat="0" applyBorder="0" applyAlignment="0" applyProtection="0"/>
    <xf numFmtId="0" fontId="2" fillId="2" borderId="0" applyNumberFormat="0" applyBorder="0" applyAlignment="0" applyProtection="0"/>
    <xf numFmtId="0" fontId="31" fillId="3" borderId="0" applyNumberFormat="0" applyBorder="0" applyAlignment="0" applyProtection="0"/>
    <xf numFmtId="0" fontId="2" fillId="3" borderId="0" applyNumberFormat="0" applyBorder="0" applyAlignment="0" applyProtection="0"/>
    <xf numFmtId="0" fontId="31" fillId="4" borderId="0" applyNumberFormat="0" applyBorder="0" applyAlignment="0" applyProtection="0"/>
    <xf numFmtId="0" fontId="2" fillId="4" borderId="0" applyNumberFormat="0" applyBorder="0" applyAlignment="0" applyProtection="0"/>
    <xf numFmtId="0" fontId="31" fillId="5" borderId="0" applyNumberFormat="0" applyBorder="0" applyAlignment="0" applyProtection="0"/>
    <xf numFmtId="0" fontId="2" fillId="5" borderId="0" applyNumberFormat="0" applyBorder="0" applyAlignment="0" applyProtection="0"/>
    <xf numFmtId="0" fontId="31" fillId="6" borderId="0" applyNumberFormat="0" applyBorder="0" applyAlignment="0" applyProtection="0"/>
    <xf numFmtId="0" fontId="2" fillId="6" borderId="0" applyNumberFormat="0" applyBorder="0" applyAlignment="0" applyProtection="0"/>
    <xf numFmtId="0" fontId="31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1" fillId="8" borderId="0" applyNumberFormat="0" applyBorder="0" applyAlignment="0" applyProtection="0"/>
    <xf numFmtId="0" fontId="2" fillId="8" borderId="0" applyNumberFormat="0" applyBorder="0" applyAlignment="0" applyProtection="0"/>
    <xf numFmtId="0" fontId="31" fillId="9" borderId="0" applyNumberFormat="0" applyBorder="0" applyAlignment="0" applyProtection="0"/>
    <xf numFmtId="0" fontId="2" fillId="9" borderId="0" applyNumberFormat="0" applyBorder="0" applyAlignment="0" applyProtection="0"/>
    <xf numFmtId="0" fontId="31" fillId="10" borderId="0" applyNumberFormat="0" applyBorder="0" applyAlignment="0" applyProtection="0"/>
    <xf numFmtId="0" fontId="2" fillId="10" borderId="0" applyNumberFormat="0" applyBorder="0" applyAlignment="0" applyProtection="0"/>
    <xf numFmtId="0" fontId="31" fillId="5" borderId="0" applyNumberFormat="0" applyBorder="0" applyAlignment="0" applyProtection="0"/>
    <xf numFmtId="0" fontId="2" fillId="5" borderId="0" applyNumberFormat="0" applyBorder="0" applyAlignment="0" applyProtection="0"/>
    <xf numFmtId="0" fontId="31" fillId="8" borderId="0" applyNumberFormat="0" applyBorder="0" applyAlignment="0" applyProtection="0"/>
    <xf numFmtId="0" fontId="2" fillId="8" borderId="0" applyNumberFormat="0" applyBorder="0" applyAlignment="0" applyProtection="0"/>
    <xf numFmtId="0" fontId="31" fillId="11" borderId="0" applyNumberFormat="0" applyBorder="0" applyAlignment="0" applyProtection="0"/>
    <xf numFmtId="0" fontId="2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2" fillId="12" borderId="0" applyNumberFormat="0" applyBorder="0" applyAlignment="0" applyProtection="0"/>
    <xf numFmtId="0" fontId="14" fillId="12" borderId="0" applyNumberFormat="0" applyBorder="0" applyAlignment="0" applyProtection="0"/>
    <xf numFmtId="0" fontId="32" fillId="9" borderId="0" applyNumberFormat="0" applyBorder="0" applyAlignment="0" applyProtection="0"/>
    <xf numFmtId="0" fontId="14" fillId="9" borderId="0" applyNumberFormat="0" applyBorder="0" applyAlignment="0" applyProtection="0"/>
    <xf numFmtId="0" fontId="32" fillId="10" borderId="0" applyNumberFormat="0" applyBorder="0" applyAlignment="0" applyProtection="0"/>
    <xf numFmtId="0" fontId="14" fillId="10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5" fillId="3" borderId="0" applyNumberFormat="0" applyBorder="0" applyAlignment="0" applyProtection="0"/>
    <xf numFmtId="0" fontId="17" fillId="20" borderId="1" applyNumberFormat="0" applyAlignment="0" applyProtection="0"/>
    <xf numFmtId="0" fontId="22" fillId="21" borderId="2" applyNumberFormat="0" applyAlignment="0" applyProtection="0"/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165" fontId="12" fillId="0" borderId="0" applyFont="0" applyFill="0" applyBorder="0" applyAlignment="0" applyProtection="0"/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0" fontId="26" fillId="0" borderId="0" applyNumberFormat="0" applyFill="0" applyBorder="0" applyAlignment="0" applyProtection="0"/>
    <xf numFmtId="171" fontId="34" fillId="0" borderId="0" applyAlignment="0">
      <alignment wrapText="1"/>
    </xf>
    <xf numFmtId="0" fontId="29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36" fillId="22" borderId="7">
      <alignment horizontal="left" vertical="center"/>
      <protection locked="0"/>
    </xf>
    <xf numFmtId="49" fontId="36" fillId="22" borderId="7">
      <alignment horizontal="left" vertical="center"/>
    </xf>
    <xf numFmtId="4" fontId="36" fillId="22" borderId="7">
      <alignment horizontal="right" vertical="center"/>
      <protection locked="0"/>
    </xf>
    <xf numFmtId="4" fontId="36" fillId="22" borderId="7">
      <alignment horizontal="right" vertical="center"/>
    </xf>
    <xf numFmtId="4" fontId="37" fillId="22" borderId="7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3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3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" fontId="45" fillId="0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9" fontId="44" fillId="0" borderId="3">
      <alignment horizontal="left" vertical="center"/>
      <protection locked="0"/>
    </xf>
    <xf numFmtId="49" fontId="45" fillId="0" borderId="3">
      <alignment horizontal="left" vertical="center"/>
      <protection locked="0"/>
    </xf>
    <xf numFmtId="4" fontId="44" fillId="0" borderId="3">
      <alignment horizontal="right" vertical="center"/>
      <protection locked="0"/>
    </xf>
    <xf numFmtId="0" fontId="27" fillId="0" borderId="8" applyNumberFormat="0" applyFill="0" applyAlignment="0" applyProtection="0"/>
    <xf numFmtId="0" fontId="24" fillId="23" borderId="0" applyNumberFormat="0" applyBorder="0" applyAlignment="0" applyProtection="0"/>
    <xf numFmtId="0" fontId="12" fillId="0" borderId="0"/>
    <xf numFmtId="0" fontId="12" fillId="0" borderId="0"/>
    <xf numFmtId="0" fontId="12" fillId="24" borderId="0" applyNumberFormat="0" applyFill="0" applyAlignment="0">
      <alignment horizontal="center"/>
      <protection locked="0"/>
    </xf>
    <xf numFmtId="0" fontId="3" fillId="25" borderId="9" applyNumberFormat="0" applyFont="0" applyAlignment="0" applyProtection="0"/>
    <xf numFmtId="4" fontId="48" fillId="26" borderId="3">
      <alignment horizontal="right" vertical="center"/>
      <protection locked="0"/>
    </xf>
    <xf numFmtId="4" fontId="48" fillId="27" borderId="3">
      <alignment horizontal="right" vertical="center"/>
      <protection locked="0"/>
    </xf>
    <xf numFmtId="4" fontId="48" fillId="28" borderId="3">
      <alignment horizontal="right" vertical="center"/>
      <protection locked="0"/>
    </xf>
    <xf numFmtId="0" fontId="16" fillId="20" borderId="10" applyNumberFormat="0" applyAlignment="0" applyProtection="0"/>
    <xf numFmtId="49" fontId="33" fillId="0" borderId="3">
      <alignment horizontal="left" vertical="center" wrapText="1"/>
      <protection locked="0"/>
    </xf>
    <xf numFmtId="49" fontId="33" fillId="0" borderId="3">
      <alignment horizontal="left" vertical="center" wrapText="1"/>
      <protection locked="0"/>
    </xf>
    <xf numFmtId="0" fontId="23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14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8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9" borderId="0" applyNumberFormat="0" applyBorder="0" applyAlignment="0" applyProtection="0"/>
    <xf numFmtId="0" fontId="14" fillId="19" borderId="0" applyNumberFormat="0" applyBorder="0" applyAlignment="0" applyProtection="0"/>
    <xf numFmtId="0" fontId="49" fillId="7" borderId="1" applyNumberFormat="0" applyAlignment="0" applyProtection="0"/>
    <xf numFmtId="0" fontId="15" fillId="7" borderId="1" applyNumberFormat="0" applyAlignment="0" applyProtection="0"/>
    <xf numFmtId="0" fontId="50" fillId="20" borderId="10" applyNumberFormat="0" applyAlignment="0" applyProtection="0"/>
    <xf numFmtId="0" fontId="16" fillId="20" borderId="10" applyNumberFormat="0" applyAlignment="0" applyProtection="0"/>
    <xf numFmtId="0" fontId="51" fillId="20" borderId="1" applyNumberFormat="0" applyAlignment="0" applyProtection="0"/>
    <xf numFmtId="0" fontId="17" fillId="20" borderId="1" applyNumberFormat="0" applyAlignment="0" applyProtection="0"/>
    <xf numFmtId="172" fontId="12" fillId="0" borderId="0" applyFont="0" applyFill="0" applyBorder="0" applyAlignment="0" applyProtection="0"/>
    <xf numFmtId="0" fontId="52" fillId="0" borderId="4" applyNumberFormat="0" applyFill="0" applyAlignment="0" applyProtection="0"/>
    <xf numFmtId="0" fontId="18" fillId="0" borderId="4" applyNumberFormat="0" applyFill="0" applyAlignment="0" applyProtection="0"/>
    <xf numFmtId="0" fontId="53" fillId="0" borderId="5" applyNumberFormat="0" applyFill="0" applyAlignment="0" applyProtection="0"/>
    <xf numFmtId="0" fontId="19" fillId="0" borderId="5" applyNumberFormat="0" applyFill="0" applyAlignment="0" applyProtection="0"/>
    <xf numFmtId="0" fontId="54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21" fillId="0" borderId="11" applyNumberFormat="0" applyFill="0" applyAlignment="0" applyProtection="0"/>
    <xf numFmtId="0" fontId="56" fillId="21" borderId="2" applyNumberFormat="0" applyAlignment="0" applyProtection="0"/>
    <xf numFmtId="0" fontId="22" fillId="21" borderId="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24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" fillId="0" borderId="0"/>
    <xf numFmtId="0" fontId="69" fillId="0" borderId="0"/>
    <xf numFmtId="0" fontId="12" fillId="0" borderId="0"/>
    <xf numFmtId="0" fontId="3" fillId="0" borderId="0"/>
    <xf numFmtId="0" fontId="1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58" fillId="3" borderId="0" applyNumberFormat="0" applyBorder="0" applyAlignment="0" applyProtection="0"/>
    <xf numFmtId="0" fontId="25" fillId="3" borderId="0" applyNumberFormat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5" borderId="9" applyNumberFormat="0" applyFont="0" applyAlignment="0" applyProtection="0"/>
    <xf numFmtId="0" fontId="12" fillId="25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1" fillId="0" borderId="8" applyNumberFormat="0" applyFill="0" applyAlignment="0" applyProtection="0"/>
    <xf numFmtId="0" fontId="27" fillId="0" borderId="8" applyNumberFormat="0" applyFill="0" applyAlignment="0" applyProtection="0"/>
    <xf numFmtId="0" fontId="3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3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5" fillId="4" borderId="0" applyNumberFormat="0" applyBorder="0" applyAlignment="0" applyProtection="0"/>
    <xf numFmtId="0" fontId="29" fillId="4" borderId="0" applyNumberFormat="0" applyBorder="0" applyAlignment="0" applyProtection="0"/>
    <xf numFmtId="176" fontId="66" fillId="22" borderId="12" applyFill="0" applyBorder="0">
      <alignment horizontal="center" vertical="center" wrapText="1"/>
      <protection locked="0"/>
    </xf>
    <xf numFmtId="171" fontId="67" fillId="0" borderId="0">
      <alignment wrapText="1"/>
    </xf>
    <xf numFmtId="171" fontId="34" fillId="0" borderId="0">
      <alignment wrapText="1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38" fillId="22" borderId="30">
      <alignment horizontal="left" vertical="center"/>
      <protection locked="0"/>
    </xf>
    <xf numFmtId="49" fontId="38" fillId="22" borderId="30">
      <alignment horizontal="left" vertical="center"/>
    </xf>
    <xf numFmtId="49" fontId="39" fillId="22" borderId="30">
      <alignment horizontal="left" vertical="center"/>
      <protection locked="0"/>
    </xf>
    <xf numFmtId="49" fontId="39" fillId="22" borderId="30">
      <alignment horizontal="left" vertical="center"/>
    </xf>
    <xf numFmtId="4" fontId="38" fillId="22" borderId="30">
      <alignment horizontal="right" vertical="center"/>
      <protection locked="0"/>
    </xf>
    <xf numFmtId="4" fontId="38" fillId="22" borderId="30">
      <alignment horizontal="right" vertical="center"/>
    </xf>
    <xf numFmtId="4" fontId="40" fillId="22" borderId="30">
      <alignment horizontal="right" vertical="center"/>
      <protection locked="0"/>
    </xf>
    <xf numFmtId="49" fontId="33" fillId="22" borderId="30">
      <alignment horizontal="left" vertical="center"/>
      <protection locked="0"/>
    </xf>
    <xf numFmtId="49" fontId="33" fillId="22" borderId="30">
      <alignment horizontal="left" vertical="center"/>
      <protection locked="0"/>
    </xf>
    <xf numFmtId="49" fontId="33" fillId="22" borderId="30">
      <alignment horizontal="left" vertical="center"/>
    </xf>
    <xf numFmtId="49" fontId="37" fillId="22" borderId="30">
      <alignment horizontal="left" vertical="center"/>
      <protection locked="0"/>
    </xf>
    <xf numFmtId="49" fontId="37" fillId="22" borderId="30">
      <alignment horizontal="left" vertical="center"/>
    </xf>
    <xf numFmtId="4" fontId="33" fillId="22" borderId="30">
      <alignment horizontal="right" vertical="center"/>
      <protection locked="0"/>
    </xf>
    <xf numFmtId="4" fontId="33" fillId="22" borderId="30">
      <alignment horizontal="right" vertical="center"/>
      <protection locked="0"/>
    </xf>
    <xf numFmtId="4" fontId="33" fillId="22" borderId="30">
      <alignment horizontal="right" vertical="center"/>
    </xf>
    <xf numFmtId="4" fontId="37" fillId="22" borderId="30">
      <alignment horizontal="right" vertical="center"/>
      <protection locked="0"/>
    </xf>
    <xf numFmtId="49" fontId="41" fillId="22" borderId="30">
      <alignment horizontal="left" vertical="center"/>
      <protection locked="0"/>
    </xf>
    <xf numFmtId="49" fontId="41" fillId="22" borderId="30">
      <alignment horizontal="left" vertical="center"/>
    </xf>
    <xf numFmtId="49" fontId="42" fillId="22" borderId="30">
      <alignment horizontal="left" vertical="center"/>
      <protection locked="0"/>
    </xf>
    <xf numFmtId="49" fontId="42" fillId="22" borderId="30">
      <alignment horizontal="left" vertical="center"/>
    </xf>
    <xf numFmtId="4" fontId="41" fillId="22" borderId="30">
      <alignment horizontal="right" vertical="center"/>
      <protection locked="0"/>
    </xf>
    <xf numFmtId="4" fontId="41" fillId="22" borderId="30">
      <alignment horizontal="right" vertical="center"/>
    </xf>
    <xf numFmtId="4" fontId="43" fillId="22" borderId="30">
      <alignment horizontal="right" vertical="center"/>
      <protection locked="0"/>
    </xf>
    <xf numFmtId="49" fontId="44" fillId="0" borderId="30">
      <alignment horizontal="left" vertical="center"/>
      <protection locked="0"/>
    </xf>
    <xf numFmtId="49" fontId="44" fillId="0" borderId="30">
      <alignment horizontal="left" vertical="center"/>
    </xf>
    <xf numFmtId="49" fontId="45" fillId="0" borderId="30">
      <alignment horizontal="left" vertical="center"/>
      <protection locked="0"/>
    </xf>
    <xf numFmtId="49" fontId="45" fillId="0" borderId="30">
      <alignment horizontal="left" vertical="center"/>
    </xf>
    <xf numFmtId="4" fontId="44" fillId="0" borderId="30">
      <alignment horizontal="right" vertical="center"/>
      <protection locked="0"/>
    </xf>
    <xf numFmtId="4" fontId="44" fillId="0" borderId="30">
      <alignment horizontal="right" vertical="center"/>
    </xf>
    <xf numFmtId="4" fontId="45" fillId="0" borderId="30">
      <alignment horizontal="right" vertical="center"/>
      <protection locked="0"/>
    </xf>
    <xf numFmtId="49" fontId="46" fillId="0" borderId="30">
      <alignment horizontal="left" vertical="center"/>
      <protection locked="0"/>
    </xf>
    <xf numFmtId="49" fontId="46" fillId="0" borderId="30">
      <alignment horizontal="left" vertical="center"/>
    </xf>
    <xf numFmtId="49" fontId="47" fillId="0" borderId="30">
      <alignment horizontal="left" vertical="center"/>
      <protection locked="0"/>
    </xf>
    <xf numFmtId="49" fontId="47" fillId="0" borderId="30">
      <alignment horizontal="left" vertical="center"/>
    </xf>
    <xf numFmtId="4" fontId="46" fillId="0" borderId="30">
      <alignment horizontal="right" vertical="center"/>
      <protection locked="0"/>
    </xf>
    <xf numFmtId="4" fontId="46" fillId="0" borderId="30">
      <alignment horizontal="right" vertical="center"/>
    </xf>
    <xf numFmtId="49" fontId="44" fillId="0" borderId="30">
      <alignment horizontal="left" vertical="center"/>
      <protection locked="0"/>
    </xf>
    <xf numFmtId="49" fontId="45" fillId="0" borderId="30">
      <alignment horizontal="left" vertical="center"/>
      <protection locked="0"/>
    </xf>
    <xf numFmtId="4" fontId="44" fillId="0" borderId="30">
      <alignment horizontal="right" vertical="center"/>
      <protection locked="0"/>
    </xf>
    <xf numFmtId="4" fontId="48" fillId="26" borderId="30">
      <alignment horizontal="right" vertical="center"/>
      <protection locked="0"/>
    </xf>
    <xf numFmtId="4" fontId="48" fillId="27" borderId="30">
      <alignment horizontal="right" vertical="center"/>
      <protection locked="0"/>
    </xf>
    <xf numFmtId="4" fontId="48" fillId="28" borderId="30">
      <alignment horizontal="right" vertical="center"/>
      <protection locked="0"/>
    </xf>
    <xf numFmtId="0" fontId="16" fillId="20" borderId="31" applyNumberFormat="0" applyAlignment="0" applyProtection="0"/>
    <xf numFmtId="49" fontId="33" fillId="0" borderId="30">
      <alignment horizontal="left" vertical="center" wrapText="1"/>
      <protection locked="0"/>
    </xf>
    <xf numFmtId="49" fontId="33" fillId="0" borderId="30">
      <alignment horizontal="left" vertical="center" wrapText="1"/>
      <protection locked="0"/>
    </xf>
    <xf numFmtId="0" fontId="21" fillId="0" borderId="32" applyNumberFormat="0" applyFill="0" applyAlignment="0" applyProtection="0"/>
    <xf numFmtId="0" fontId="50" fillId="20" borderId="31" applyNumberFormat="0" applyAlignment="0" applyProtection="0"/>
    <xf numFmtId="0" fontId="16" fillId="20" borderId="31" applyNumberFormat="0" applyAlignment="0" applyProtection="0"/>
    <xf numFmtId="0" fontId="55" fillId="0" borderId="32" applyNumberFormat="0" applyFill="0" applyAlignment="0" applyProtection="0"/>
    <xf numFmtId="0" fontId="21" fillId="0" borderId="32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1">
    <xf numFmtId="0" fontId="0" fillId="0" borderId="0" xfId="0"/>
    <xf numFmtId="0" fontId="6" fillId="0" borderId="0" xfId="0" quotePrefix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0" fontId="9" fillId="0" borderId="0" xfId="0" applyFont="1" applyFill="1" applyAlignment="1">
      <alignment horizontal="center" vertical="center"/>
    </xf>
    <xf numFmtId="170" fontId="6" fillId="0" borderId="0" xfId="0" applyNumberFormat="1" applyFont="1" applyFill="1" applyAlignment="1">
      <alignment vertical="center"/>
    </xf>
    <xf numFmtId="0" fontId="11" fillId="0" borderId="0" xfId="0" applyFont="1" applyFill="1"/>
    <xf numFmtId="0" fontId="6" fillId="0" borderId="3" xfId="237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237" applyFont="1" applyFill="1" applyBorder="1" applyAlignment="1">
      <alignment horizontal="left" vertical="center"/>
    </xf>
    <xf numFmtId="0" fontId="6" fillId="0" borderId="0" xfId="0" applyFont="1" applyFill="1"/>
    <xf numFmtId="0" fontId="6" fillId="0" borderId="3" xfId="237" applyNumberFormat="1" applyFont="1" applyFill="1" applyBorder="1" applyAlignment="1">
      <alignment horizontal="left" vertical="center" wrapText="1"/>
    </xf>
    <xf numFmtId="0" fontId="6" fillId="0" borderId="3" xfId="237" applyNumberFormat="1" applyFont="1" applyFill="1" applyBorder="1" applyAlignment="1">
      <alignment horizontal="left" vertical="top" wrapText="1"/>
    </xf>
    <xf numFmtId="0" fontId="6" fillId="29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6" fillId="29" borderId="0" xfId="0" applyFont="1" applyFill="1" applyAlignment="1">
      <alignment horizontal="left" vertical="center"/>
    </xf>
    <xf numFmtId="0" fontId="6" fillId="29" borderId="0" xfId="0" quotePrefix="1" applyFont="1" applyFill="1" applyBorder="1" applyAlignment="1">
      <alignment horizontal="center" vertical="center"/>
    </xf>
    <xf numFmtId="170" fontId="7" fillId="29" borderId="0" xfId="0" applyNumberFormat="1" applyFont="1" applyFill="1" applyBorder="1" applyAlignment="1">
      <alignment vertical="center"/>
    </xf>
    <xf numFmtId="3" fontId="6" fillId="29" borderId="0" xfId="0" applyNumberFormat="1" applyFont="1" applyFill="1" applyBorder="1" applyAlignment="1">
      <alignment vertical="center"/>
    </xf>
    <xf numFmtId="177" fontId="6" fillId="29" borderId="3" xfId="0" applyNumberFormat="1" applyFont="1" applyFill="1" applyBorder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vertical="center"/>
    </xf>
    <xf numFmtId="0" fontId="6" fillId="29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29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0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29" borderId="3" xfId="0" applyFont="1" applyFill="1" applyBorder="1" applyAlignment="1">
      <alignment horizontal="left" vertical="center" wrapText="1"/>
    </xf>
    <xf numFmtId="0" fontId="70" fillId="0" borderId="0" xfId="0" applyFont="1" applyFill="1" applyBorder="1" applyAlignment="1">
      <alignment vertical="center"/>
    </xf>
    <xf numFmtId="0" fontId="70" fillId="0" borderId="0" xfId="0" applyFont="1" applyFill="1" applyAlignment="1">
      <alignment horizontal="center" vertical="center"/>
    </xf>
    <xf numFmtId="0" fontId="70" fillId="0" borderId="0" xfId="0" applyFont="1" applyFill="1" applyBorder="1" applyAlignment="1">
      <alignment vertical="center" wrapText="1"/>
    </xf>
    <xf numFmtId="0" fontId="73" fillId="0" borderId="0" xfId="0" applyFont="1" applyFill="1" applyBorder="1" applyAlignment="1">
      <alignment horizontal="right" vertical="center"/>
    </xf>
    <xf numFmtId="0" fontId="70" fillId="29" borderId="3" xfId="0" applyFont="1" applyFill="1" applyBorder="1" applyAlignment="1">
      <alignment horizontal="center" vertical="center" wrapText="1" shrinkToFit="1"/>
    </xf>
    <xf numFmtId="0" fontId="70" fillId="0" borderId="0" xfId="0" applyFont="1" applyFill="1" applyAlignment="1">
      <alignment vertical="center"/>
    </xf>
    <xf numFmtId="0" fontId="70" fillId="0" borderId="0" xfId="245" applyFont="1" applyFill="1" applyBorder="1" applyAlignment="1">
      <alignment vertical="center"/>
    </xf>
    <xf numFmtId="0" fontId="70" fillId="0" borderId="0" xfId="245" applyFont="1" applyFill="1" applyBorder="1" applyAlignment="1">
      <alignment horizontal="center" vertical="center"/>
    </xf>
    <xf numFmtId="0" fontId="73" fillId="0" borderId="0" xfId="245" applyFont="1" applyFill="1" applyBorder="1" applyAlignment="1">
      <alignment horizontal="right" vertical="center"/>
    </xf>
    <xf numFmtId="0" fontId="70" fillId="0" borderId="3" xfId="245" applyFont="1" applyFill="1" applyBorder="1" applyAlignment="1">
      <alignment horizontal="center" vertical="center"/>
    </xf>
    <xf numFmtId="0" fontId="73" fillId="0" borderId="0" xfId="245" applyFont="1" applyFill="1" applyBorder="1" applyAlignment="1">
      <alignment vertical="center"/>
    </xf>
    <xf numFmtId="0" fontId="73" fillId="0" borderId="0" xfId="245" applyFont="1" applyFill="1" applyBorder="1" applyAlignment="1">
      <alignment horizontal="center" vertical="center"/>
    </xf>
    <xf numFmtId="0" fontId="70" fillId="0" borderId="0" xfId="245" applyFont="1" applyFill="1" applyBorder="1" applyAlignment="1">
      <alignment vertical="center" wrapText="1"/>
    </xf>
    <xf numFmtId="0" fontId="72" fillId="0" borderId="0" xfId="245" applyFont="1" applyFill="1" applyBorder="1" applyAlignment="1">
      <alignment horizontal="center" vertical="center"/>
    </xf>
    <xf numFmtId="0" fontId="73" fillId="0" borderId="0" xfId="0" applyFont="1" applyFill="1" applyAlignment="1">
      <alignment horizontal="right" vertical="center"/>
    </xf>
    <xf numFmtId="0" fontId="73" fillId="0" borderId="0" xfId="0" applyFont="1" applyFill="1" applyBorder="1" applyAlignment="1">
      <alignment horizontal="left" vertical="center"/>
    </xf>
    <xf numFmtId="0" fontId="71" fillId="0" borderId="0" xfId="0" applyFont="1" applyFill="1" applyAlignment="1">
      <alignment vertical="center"/>
    </xf>
    <xf numFmtId="0" fontId="71" fillId="0" borderId="0" xfId="0" applyFont="1" applyFill="1"/>
    <xf numFmtId="0" fontId="71" fillId="0" borderId="0" xfId="0" applyFont="1" applyFill="1" applyAlignment="1">
      <alignment horizontal="center" vertical="center"/>
    </xf>
    <xf numFmtId="0" fontId="70" fillId="0" borderId="0" xfId="0" applyFont="1" applyFill="1" applyAlignment="1"/>
    <xf numFmtId="0" fontId="68" fillId="0" borderId="0" xfId="0" applyFont="1" applyFill="1" applyAlignment="1">
      <alignment vertical="center"/>
    </xf>
    <xf numFmtId="0" fontId="6" fillId="0" borderId="0" xfId="0" applyFont="1"/>
    <xf numFmtId="0" fontId="77" fillId="29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22" borderId="0" xfId="0" applyFont="1" applyFill="1" applyBorder="1" applyAlignment="1">
      <alignment horizontal="left" vertical="center" wrapText="1"/>
    </xf>
    <xf numFmtId="0" fontId="6" fillId="22" borderId="0" xfId="0" applyFont="1" applyFill="1" applyBorder="1" applyAlignment="1">
      <alignment horizontal="center" vertical="center"/>
    </xf>
    <xf numFmtId="170" fontId="6" fillId="22" borderId="0" xfId="0" applyNumberFormat="1" applyFont="1" applyFill="1" applyBorder="1" applyAlignment="1">
      <alignment horizontal="center" vertical="center" wrapText="1"/>
    </xf>
    <xf numFmtId="170" fontId="6" fillId="22" borderId="0" xfId="0" applyNumberFormat="1" applyFont="1" applyFill="1" applyBorder="1" applyAlignment="1">
      <alignment horizontal="right" vertical="center" wrapText="1"/>
    </xf>
    <xf numFmtId="170" fontId="6" fillId="29" borderId="0" xfId="0" quotePrefix="1" applyNumberFormat="1" applyFont="1" applyFill="1" applyBorder="1" applyAlignment="1">
      <alignment vertical="center" wrapText="1"/>
    </xf>
    <xf numFmtId="170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170" fontId="6" fillId="29" borderId="0" xfId="0" applyNumberFormat="1" applyFont="1" applyFill="1" applyBorder="1" applyAlignment="1">
      <alignment horizontal="left" vertical="center" wrapText="1"/>
    </xf>
    <xf numFmtId="0" fontId="6" fillId="29" borderId="0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7" fillId="22" borderId="3" xfId="0" applyFont="1" applyFill="1" applyBorder="1" applyAlignment="1">
      <alignment horizontal="center" vertical="center" wrapText="1"/>
    </xf>
    <xf numFmtId="0" fontId="6" fillId="22" borderId="3" xfId="0" quotePrefix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22" borderId="3" xfId="0" applyFont="1" applyFill="1" applyBorder="1" applyAlignment="1">
      <alignment horizontal="left" vertical="center" wrapText="1"/>
    </xf>
    <xf numFmtId="0" fontId="7" fillId="22" borderId="3" xfId="0" quotePrefix="1" applyFont="1" applyFill="1" applyBorder="1" applyAlignment="1">
      <alignment horizontal="center" vertical="center"/>
    </xf>
    <xf numFmtId="177" fontId="6" fillId="29" borderId="3" xfId="0" applyNumberFormat="1" applyFont="1" applyFill="1" applyBorder="1" applyAlignment="1">
      <alignment vertical="center"/>
    </xf>
    <xf numFmtId="177" fontId="5" fillId="29" borderId="3" xfId="0" applyNumberFormat="1" applyFont="1" applyFill="1" applyBorder="1" applyAlignment="1">
      <alignment vertical="center"/>
    </xf>
    <xf numFmtId="179" fontId="6" fillId="29" borderId="3" xfId="0" applyNumberFormat="1" applyFont="1" applyFill="1" applyBorder="1" applyAlignment="1">
      <alignment horizontal="center" vertical="center" wrapText="1"/>
    </xf>
    <xf numFmtId="179" fontId="6" fillId="29" borderId="3" xfId="0" applyNumberFormat="1" applyFont="1" applyFill="1" applyBorder="1" applyAlignment="1">
      <alignment vertical="center"/>
    </xf>
    <xf numFmtId="179" fontId="7" fillId="29" borderId="3" xfId="0" applyNumberFormat="1" applyFont="1" applyFill="1" applyBorder="1" applyAlignment="1">
      <alignment horizontal="center" vertical="center" wrapText="1"/>
    </xf>
    <xf numFmtId="179" fontId="7" fillId="29" borderId="3" xfId="0" applyNumberFormat="1" applyFont="1" applyFill="1" applyBorder="1" applyAlignment="1">
      <alignment vertical="center"/>
    </xf>
    <xf numFmtId="0" fontId="8" fillId="29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29" borderId="3" xfId="0" applyFont="1" applyFill="1" applyBorder="1" applyAlignment="1">
      <alignment horizontal="left" vertical="center"/>
    </xf>
    <xf numFmtId="0" fontId="70" fillId="29" borderId="3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170" fontId="6" fillId="29" borderId="0" xfId="0" applyNumberFormat="1" applyFont="1" applyFill="1" applyBorder="1" applyAlignment="1">
      <alignment horizontal="left" vertical="center" wrapText="1"/>
    </xf>
    <xf numFmtId="0" fontId="6" fillId="29" borderId="0" xfId="0" applyFont="1" applyFill="1" applyBorder="1" applyAlignment="1">
      <alignment horizontal="left" vertical="center"/>
    </xf>
    <xf numFmtId="17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29" borderId="0" xfId="0" applyFont="1" applyFill="1" applyBorder="1" applyAlignment="1">
      <alignment horizontal="center" vertical="center"/>
    </xf>
    <xf numFmtId="0" fontId="6" fillId="29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left" vertical="center" wrapText="1"/>
    </xf>
    <xf numFmtId="0" fontId="8" fillId="22" borderId="3" xfId="0" applyFont="1" applyFill="1" applyBorder="1" applyAlignment="1">
      <alignment horizontal="left" vertical="center" wrapText="1"/>
    </xf>
    <xf numFmtId="173" fontId="70" fillId="0" borderId="3" xfId="0" applyNumberFormat="1" applyFont="1" applyFill="1" applyBorder="1" applyAlignment="1">
      <alignment horizontal="center" vertical="center" wrapText="1"/>
    </xf>
    <xf numFmtId="173" fontId="70" fillId="0" borderId="3" xfId="0" applyNumberFormat="1" applyFont="1" applyFill="1" applyBorder="1" applyAlignment="1">
      <alignment horizontal="right" vertical="center" wrapText="1"/>
    </xf>
    <xf numFmtId="173" fontId="73" fillId="0" borderId="3" xfId="0" applyNumberFormat="1" applyFont="1" applyFill="1" applyBorder="1" applyAlignment="1">
      <alignment horizontal="right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horizontal="right" vertical="center" wrapText="1"/>
    </xf>
    <xf numFmtId="178" fontId="70" fillId="0" borderId="3" xfId="0" applyNumberFormat="1" applyFont="1" applyFill="1" applyBorder="1" applyAlignment="1">
      <alignment horizontal="right" vertical="center" wrapText="1"/>
    </xf>
    <xf numFmtId="178" fontId="6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178" fontId="79" fillId="0" borderId="3" xfId="0" applyNumberFormat="1" applyFont="1" applyFill="1" applyBorder="1" applyAlignment="1">
      <alignment horizontal="center" vertical="center"/>
    </xf>
    <xf numFmtId="178" fontId="79" fillId="0" borderId="0" xfId="0" applyNumberFormat="1" applyFont="1" applyFill="1" applyBorder="1" applyAlignment="1">
      <alignment vertical="center"/>
    </xf>
    <xf numFmtId="178" fontId="79" fillId="0" borderId="0" xfId="0" applyNumberFormat="1" applyFont="1" applyFill="1" applyAlignment="1">
      <alignment horizontal="center" vertical="center"/>
    </xf>
    <xf numFmtId="178" fontId="79" fillId="0" borderId="15" xfId="0" applyNumberFormat="1" applyFont="1" applyFill="1" applyBorder="1" applyAlignment="1">
      <alignment vertical="center"/>
    </xf>
    <xf numFmtId="178" fontId="79" fillId="0" borderId="14" xfId="0" applyNumberFormat="1" applyFont="1" applyFill="1" applyBorder="1" applyAlignment="1">
      <alignment vertical="center"/>
    </xf>
    <xf numFmtId="178" fontId="70" fillId="0" borderId="16" xfId="0" applyNumberFormat="1" applyFont="1" applyFill="1" applyBorder="1" applyAlignment="1">
      <alignment horizontal="right" vertical="center"/>
    </xf>
    <xf numFmtId="178" fontId="79" fillId="0" borderId="3" xfId="0" applyNumberFormat="1" applyFont="1" applyFill="1" applyBorder="1" applyAlignment="1">
      <alignment horizontal="left" vertical="center"/>
    </xf>
    <xf numFmtId="178" fontId="79" fillId="0" borderId="15" xfId="0" applyNumberFormat="1" applyFont="1" applyFill="1" applyBorder="1" applyAlignment="1">
      <alignment horizontal="left" vertical="center" wrapText="1"/>
    </xf>
    <xf numFmtId="178" fontId="79" fillId="0" borderId="14" xfId="0" applyNumberFormat="1" applyFont="1" applyFill="1" applyBorder="1" applyAlignment="1">
      <alignment vertical="center" wrapText="1"/>
    </xf>
    <xf numFmtId="178" fontId="79" fillId="0" borderId="3" xfId="0" applyNumberFormat="1" applyFont="1" applyFill="1" applyBorder="1" applyAlignment="1">
      <alignment vertical="center"/>
    </xf>
    <xf numFmtId="178" fontId="79" fillId="0" borderId="16" xfId="0" applyNumberFormat="1" applyFont="1" applyFill="1" applyBorder="1" applyAlignment="1">
      <alignment vertical="center" wrapText="1"/>
    </xf>
    <xf numFmtId="178" fontId="79" fillId="0" borderId="0" xfId="0" applyNumberFormat="1" applyFont="1" applyFill="1" applyAlignment="1">
      <alignment horizontal="left" vertical="center"/>
    </xf>
    <xf numFmtId="178" fontId="81" fillId="0" borderId="0" xfId="0" applyNumberFormat="1" applyFont="1" applyFill="1" applyAlignment="1">
      <alignment horizontal="center" vertical="center"/>
    </xf>
    <xf numFmtId="178" fontId="85" fillId="0" borderId="0" xfId="0" applyNumberFormat="1" applyFont="1" applyFill="1" applyBorder="1" applyAlignment="1">
      <alignment vertical="center"/>
    </xf>
    <xf numFmtId="178" fontId="85" fillId="0" borderId="0" xfId="0" applyNumberFormat="1" applyFont="1" applyFill="1" applyBorder="1" applyAlignment="1" applyProtection="1">
      <alignment horizontal="left" vertical="center"/>
      <protection locked="0"/>
    </xf>
    <xf numFmtId="178" fontId="85" fillId="0" borderId="0" xfId="0" applyNumberFormat="1" applyFont="1" applyFill="1" applyBorder="1" applyAlignment="1">
      <alignment horizontal="center" vertical="center" wrapText="1"/>
    </xf>
    <xf numFmtId="178" fontId="85" fillId="0" borderId="0" xfId="0" applyNumberFormat="1" applyFont="1" applyFill="1" applyBorder="1" applyAlignment="1">
      <alignment horizontal="right" vertical="center" wrapText="1"/>
    </xf>
    <xf numFmtId="178" fontId="79" fillId="0" borderId="0" xfId="0" quotePrefix="1" applyNumberFormat="1" applyFont="1" applyFill="1" applyBorder="1" applyAlignment="1">
      <alignment horizontal="center" vertical="center"/>
    </xf>
    <xf numFmtId="178" fontId="81" fillId="0" borderId="0" xfId="0" applyNumberFormat="1" applyFont="1" applyFill="1" applyBorder="1" applyAlignment="1">
      <alignment vertical="center"/>
    </xf>
    <xf numFmtId="178" fontId="79" fillId="0" borderId="0" xfId="0" applyNumberFormat="1" applyFont="1" applyFill="1" applyBorder="1" applyAlignment="1">
      <alignment vertical="center" wrapText="1"/>
    </xf>
    <xf numFmtId="178" fontId="70" fillId="0" borderId="3" xfId="0" applyNumberFormat="1" applyFont="1" applyFill="1" applyBorder="1" applyAlignment="1">
      <alignment vertical="center"/>
    </xf>
    <xf numFmtId="177" fontId="70" fillId="0" borderId="3" xfId="0" applyNumberFormat="1" applyFont="1" applyFill="1" applyBorder="1" applyAlignment="1">
      <alignment horizontal="right" vertical="center" wrapText="1"/>
    </xf>
    <xf numFmtId="177" fontId="70" fillId="0" borderId="3" xfId="0" applyNumberFormat="1" applyFont="1" applyFill="1" applyBorder="1" applyAlignment="1">
      <alignment horizontal="center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170" fontId="70" fillId="0" borderId="0" xfId="245" applyNumberFormat="1" applyFont="1" applyFill="1" applyBorder="1" applyAlignment="1">
      <alignment horizontal="center" vertical="center" wrapText="1"/>
    </xf>
    <xf numFmtId="170" fontId="70" fillId="0" borderId="0" xfId="245" applyNumberFormat="1" applyFont="1" applyFill="1" applyBorder="1" applyAlignment="1">
      <alignment horizontal="right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49" fontId="70" fillId="0" borderId="14" xfId="0" applyNumberFormat="1" applyFont="1" applyFill="1" applyBorder="1" applyAlignment="1">
      <alignment horizontal="left" vertical="center" wrapText="1"/>
    </xf>
    <xf numFmtId="49" fontId="70" fillId="0" borderId="14" xfId="0" applyNumberFormat="1" applyFont="1" applyFill="1" applyBorder="1" applyAlignment="1">
      <alignment vertical="center" wrapText="1"/>
    </xf>
    <xf numFmtId="0" fontId="6" fillId="29" borderId="0" xfId="0" applyFont="1" applyFill="1" applyBorder="1" applyAlignment="1">
      <alignment horizontal="center" vertical="center"/>
    </xf>
    <xf numFmtId="49" fontId="70" fillId="0" borderId="16" xfId="0" applyNumberFormat="1" applyFont="1" applyFill="1" applyBorder="1" applyAlignment="1">
      <alignment horizontal="right" vertical="center"/>
    </xf>
    <xf numFmtId="180" fontId="70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70" fillId="0" borderId="3" xfId="0" applyFont="1" applyFill="1" applyBorder="1" applyAlignment="1">
      <alignment vertical="center" wrapText="1"/>
    </xf>
    <xf numFmtId="173" fontId="73" fillId="0" borderId="3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justify" vertical="center"/>
    </xf>
    <xf numFmtId="180" fontId="87" fillId="0" borderId="26" xfId="0" applyNumberFormat="1" applyFont="1" applyFill="1" applyBorder="1" applyAlignment="1">
      <alignment horizontal="left" vertical="center"/>
    </xf>
    <xf numFmtId="180" fontId="6" fillId="0" borderId="26" xfId="0" applyNumberFormat="1" applyFont="1" applyFill="1" applyBorder="1" applyAlignment="1">
      <alignment horizontal="left" vertical="center" wrapText="1"/>
    </xf>
    <xf numFmtId="173" fontId="73" fillId="0" borderId="26" xfId="0" applyNumberFormat="1" applyFont="1" applyFill="1" applyBorder="1" applyAlignment="1">
      <alignment horizontal="right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right" vertical="center" wrapText="1"/>
    </xf>
    <xf numFmtId="0" fontId="70" fillId="0" borderId="0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right" vertical="center"/>
    </xf>
    <xf numFmtId="173" fontId="70" fillId="0" borderId="26" xfId="0" applyNumberFormat="1" applyFont="1" applyFill="1" applyBorder="1" applyAlignment="1">
      <alignment horizontal="right" vertical="center" wrapText="1"/>
    </xf>
    <xf numFmtId="178" fontId="70" fillId="0" borderId="26" xfId="0" applyNumberFormat="1" applyFont="1" applyFill="1" applyBorder="1" applyAlignment="1">
      <alignment horizontal="center" vertical="center" wrapText="1"/>
    </xf>
    <xf numFmtId="178" fontId="70" fillId="0" borderId="26" xfId="0" applyNumberFormat="1" applyFont="1" applyFill="1" applyBorder="1" applyAlignment="1">
      <alignment horizontal="right" vertical="center" wrapText="1"/>
    </xf>
    <xf numFmtId="170" fontId="70" fillId="0" borderId="0" xfId="0" applyNumberFormat="1" applyFont="1" applyFill="1" applyBorder="1" applyAlignment="1">
      <alignment horizontal="right" vertical="center" wrapText="1"/>
    </xf>
    <xf numFmtId="3" fontId="73" fillId="0" borderId="3" xfId="0" applyNumberFormat="1" applyFont="1" applyFill="1" applyBorder="1" applyAlignment="1">
      <alignment horizontal="right" vertical="center" wrapText="1"/>
    </xf>
    <xf numFmtId="3" fontId="70" fillId="0" borderId="3" xfId="0" applyNumberFormat="1" applyFont="1" applyFill="1" applyBorder="1" applyAlignment="1">
      <alignment horizontal="right" vertical="center" wrapText="1"/>
    </xf>
    <xf numFmtId="3" fontId="70" fillId="0" borderId="3" xfId="0" applyNumberFormat="1" applyFont="1" applyFill="1" applyBorder="1" applyAlignment="1">
      <alignment horizontal="right" vertical="center"/>
    </xf>
    <xf numFmtId="0" fontId="92" fillId="0" borderId="0" xfId="0" applyFont="1" applyFill="1" applyAlignment="1">
      <alignment vertical="center"/>
    </xf>
    <xf numFmtId="0" fontId="73" fillId="0" borderId="3" xfId="0" applyFont="1" applyFill="1" applyBorder="1" applyAlignment="1">
      <alignment horizontal="left" vertical="center" wrapText="1"/>
    </xf>
    <xf numFmtId="178" fontId="79" fillId="0" borderId="0" xfId="0" applyNumberFormat="1" applyFont="1" applyFill="1" applyBorder="1" applyAlignment="1">
      <alignment horizontal="right" vertical="center"/>
    </xf>
    <xf numFmtId="178" fontId="83" fillId="0" borderId="0" xfId="0" applyNumberFormat="1" applyFont="1" applyFill="1" applyAlignment="1">
      <alignment horizontal="left" vertical="center"/>
    </xf>
    <xf numFmtId="178" fontId="79" fillId="0" borderId="0" xfId="0" applyNumberFormat="1" applyFont="1" applyFill="1" applyAlignment="1">
      <alignment vertical="center"/>
    </xf>
    <xf numFmtId="0" fontId="5" fillId="0" borderId="3" xfId="0" quotePrefix="1" applyFont="1" applyFill="1" applyBorder="1" applyAlignment="1">
      <alignment horizontal="center" vertical="center"/>
    </xf>
    <xf numFmtId="0" fontId="79" fillId="0" borderId="26" xfId="0" applyNumberFormat="1" applyFont="1" applyFill="1" applyBorder="1" applyAlignment="1">
      <alignment horizontal="center" vertical="center"/>
    </xf>
    <xf numFmtId="178" fontId="85" fillId="0" borderId="26" xfId="0" applyNumberFormat="1" applyFont="1" applyFill="1" applyBorder="1" applyAlignment="1">
      <alignment horizontal="center" vertical="center" wrapText="1"/>
    </xf>
    <xf numFmtId="178" fontId="79" fillId="0" borderId="26" xfId="0" applyNumberFormat="1" applyFont="1" applyFill="1" applyBorder="1" applyAlignment="1">
      <alignment horizontal="right" vertical="center" wrapText="1"/>
    </xf>
    <xf numFmtId="178" fontId="85" fillId="0" borderId="26" xfId="0" applyNumberFormat="1" applyFont="1" applyFill="1" applyBorder="1" applyAlignment="1">
      <alignment horizontal="right" vertical="center" wrapText="1"/>
    </xf>
    <xf numFmtId="178" fontId="85" fillId="0" borderId="26" xfId="182" applyNumberFormat="1" applyFont="1" applyFill="1" applyBorder="1" applyAlignment="1">
      <alignment vertical="center" wrapText="1"/>
      <protection locked="0"/>
    </xf>
    <xf numFmtId="3" fontId="79" fillId="0" borderId="26" xfId="0" applyNumberFormat="1" applyFont="1" applyFill="1" applyBorder="1" applyAlignment="1">
      <alignment horizontal="center" vertical="center"/>
    </xf>
    <xf numFmtId="178" fontId="79" fillId="0" borderId="26" xfId="182" applyNumberFormat="1" applyFont="1" applyFill="1" applyBorder="1" applyAlignment="1">
      <alignment vertical="center" wrapText="1"/>
      <protection locked="0"/>
    </xf>
    <xf numFmtId="179" fontId="79" fillId="0" borderId="26" xfId="0" applyNumberFormat="1" applyFont="1" applyFill="1" applyBorder="1" applyAlignment="1">
      <alignment horizontal="center" vertical="center" wrapText="1"/>
    </xf>
    <xf numFmtId="178" fontId="91" fillId="0" borderId="26" xfId="0" applyNumberFormat="1" applyFont="1" applyFill="1" applyBorder="1" applyAlignment="1">
      <alignment horizontal="center" vertical="center" wrapText="1"/>
    </xf>
    <xf numFmtId="178" fontId="78" fillId="0" borderId="26" xfId="0" applyNumberFormat="1" applyFont="1" applyFill="1" applyBorder="1" applyAlignment="1">
      <alignment horizontal="center" vertical="center" wrapText="1"/>
    </xf>
    <xf numFmtId="178" fontId="70" fillId="0" borderId="3" xfId="0" applyNumberFormat="1" applyFont="1" applyFill="1" applyBorder="1" applyAlignment="1">
      <alignment horizontal="center" vertical="center" wrapText="1"/>
    </xf>
    <xf numFmtId="178" fontId="70" fillId="0" borderId="18" xfId="0" applyNumberFormat="1" applyFont="1" applyFill="1" applyBorder="1" applyAlignment="1">
      <alignment horizontal="center" vertical="center" wrapText="1"/>
    </xf>
    <xf numFmtId="178" fontId="70" fillId="0" borderId="0" xfId="0" applyNumberFormat="1" applyFont="1" applyFill="1" applyBorder="1" applyAlignment="1">
      <alignment horizontal="center" vertical="center" wrapText="1"/>
    </xf>
    <xf numFmtId="180" fontId="73" fillId="0" borderId="3" xfId="0" applyNumberFormat="1" applyFont="1" applyFill="1" applyBorder="1" applyAlignment="1">
      <alignment horizontal="center" vertical="center" wrapText="1"/>
    </xf>
    <xf numFmtId="0" fontId="6" fillId="0" borderId="3" xfId="0" quotePrefix="1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87" fillId="0" borderId="3" xfId="0" applyFont="1" applyFill="1" applyBorder="1" applyAlignment="1">
      <alignment horizontal="left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9" fontId="70" fillId="0" borderId="3" xfId="0" applyNumberFormat="1" applyFont="1" applyFill="1" applyBorder="1" applyAlignment="1">
      <alignment horizontal="center" vertical="center" wrapText="1"/>
    </xf>
    <xf numFmtId="173" fontId="85" fillId="0" borderId="3" xfId="0" applyNumberFormat="1" applyFont="1" applyFill="1" applyBorder="1" applyAlignment="1">
      <alignment horizontal="right" vertical="center" wrapText="1"/>
    </xf>
    <xf numFmtId="0" fontId="79" fillId="0" borderId="0" xfId="0" applyFont="1" applyFill="1" applyBorder="1" applyAlignment="1">
      <alignment vertical="center"/>
    </xf>
    <xf numFmtId="0" fontId="79" fillId="0" borderId="0" xfId="0" applyFont="1" applyFill="1" applyBorder="1" applyAlignment="1">
      <alignment horizontal="center" vertical="center"/>
    </xf>
    <xf numFmtId="0" fontId="85" fillId="0" borderId="0" xfId="0" applyFont="1" applyFill="1" applyBorder="1" applyAlignment="1">
      <alignment horizontal="right" vertical="center"/>
    </xf>
    <xf numFmtId="0" fontId="85" fillId="0" borderId="0" xfId="0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 wrapText="1"/>
    </xf>
    <xf numFmtId="0" fontId="81" fillId="0" borderId="0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 wrapText="1" shrinkToFit="1"/>
    </xf>
    <xf numFmtId="0" fontId="85" fillId="0" borderId="0" xfId="0" applyFont="1" applyFill="1" applyBorder="1" applyAlignment="1">
      <alignment vertical="center"/>
    </xf>
    <xf numFmtId="0" fontId="85" fillId="0" borderId="3" xfId="0" applyFont="1" applyFill="1" applyBorder="1" applyAlignment="1">
      <alignment horizontal="left" vertical="center" wrapText="1"/>
    </xf>
    <xf numFmtId="0" fontId="85" fillId="0" borderId="3" xfId="0" quotePrefix="1" applyFont="1" applyFill="1" applyBorder="1" applyAlignment="1">
      <alignment horizontal="center" vertical="center"/>
    </xf>
    <xf numFmtId="49" fontId="85" fillId="0" borderId="3" xfId="0" applyNumberFormat="1" applyFont="1" applyFill="1" applyBorder="1" applyAlignment="1">
      <alignment horizontal="left" vertical="center" wrapText="1"/>
    </xf>
    <xf numFmtId="0" fontId="79" fillId="0" borderId="3" xfId="0" applyFont="1" applyFill="1" applyBorder="1" applyAlignment="1">
      <alignment horizontal="left" vertical="center" wrapText="1"/>
    </xf>
    <xf numFmtId="49" fontId="79" fillId="0" borderId="3" xfId="0" applyNumberFormat="1" applyFont="1" applyFill="1" applyBorder="1" applyAlignment="1">
      <alignment horizontal="left" vertical="center" wrapText="1"/>
    </xf>
    <xf numFmtId="0" fontId="79" fillId="0" borderId="0" xfId="0" applyFont="1" applyFill="1" applyAlignment="1">
      <alignment vertical="center"/>
    </xf>
    <xf numFmtId="0" fontId="85" fillId="0" borderId="3" xfId="0" applyFont="1" applyFill="1" applyBorder="1" applyAlignment="1">
      <alignment horizontal="center" vertical="center" wrapText="1"/>
    </xf>
    <xf numFmtId="0" fontId="79" fillId="0" borderId="3" xfId="0" quotePrefix="1" applyFont="1" applyFill="1" applyBorder="1" applyAlignment="1">
      <alignment horizontal="center" vertical="center"/>
    </xf>
    <xf numFmtId="179" fontId="70" fillId="0" borderId="3" xfId="0" applyNumberFormat="1" applyFont="1" applyFill="1" applyBorder="1" applyAlignment="1">
      <alignment horizontal="right" vertical="center" wrapText="1"/>
    </xf>
    <xf numFmtId="179" fontId="79" fillId="0" borderId="3" xfId="0" applyNumberFormat="1" applyFont="1" applyFill="1" applyBorder="1" applyAlignment="1">
      <alignment horizontal="center" vertical="center" wrapText="1"/>
    </xf>
    <xf numFmtId="173" fontId="6" fillId="0" borderId="3" xfId="0" applyNumberFormat="1" applyFont="1" applyFill="1" applyBorder="1" applyAlignment="1">
      <alignment horizontal="right" vertical="center" wrapText="1"/>
    </xf>
    <xf numFmtId="178" fontId="79" fillId="0" borderId="26" xfId="0" applyNumberFormat="1" applyFont="1" applyFill="1" applyBorder="1" applyAlignment="1">
      <alignment horizontal="left" vertical="center" wrapText="1"/>
    </xf>
    <xf numFmtId="179" fontId="79" fillId="0" borderId="3" xfId="0" applyNumberFormat="1" applyFont="1" applyFill="1" applyBorder="1" applyAlignment="1">
      <alignment horizontal="right" vertical="center" wrapText="1"/>
    </xf>
    <xf numFmtId="179" fontId="85" fillId="0" borderId="3" xfId="0" applyNumberFormat="1" applyFont="1" applyFill="1" applyBorder="1" applyAlignment="1">
      <alignment horizontal="center" vertical="center" wrapText="1"/>
    </xf>
    <xf numFmtId="173" fontId="79" fillId="0" borderId="3" xfId="0" applyNumberFormat="1" applyFont="1" applyFill="1" applyBorder="1" applyAlignment="1">
      <alignment horizontal="right" vertical="center" wrapText="1"/>
    </xf>
    <xf numFmtId="0" fontId="85" fillId="0" borderId="0" xfId="0" applyFont="1" applyFill="1" applyBorder="1" applyAlignment="1">
      <alignment horizontal="left" vertical="center" wrapText="1"/>
    </xf>
    <xf numFmtId="0" fontId="85" fillId="0" borderId="0" xfId="0" quotePrefix="1" applyFont="1" applyFill="1" applyBorder="1" applyAlignment="1">
      <alignment horizontal="center"/>
    </xf>
    <xf numFmtId="173" fontId="85" fillId="0" borderId="0" xfId="0" applyNumberFormat="1" applyFont="1" applyFill="1" applyBorder="1" applyAlignment="1">
      <alignment horizontal="center" vertical="center" wrapText="1"/>
    </xf>
    <xf numFmtId="49" fontId="85" fillId="0" borderId="0" xfId="0" applyNumberFormat="1" applyFont="1" applyFill="1" applyBorder="1" applyAlignment="1">
      <alignment horizontal="left" vertical="center" wrapText="1"/>
    </xf>
    <xf numFmtId="0" fontId="79" fillId="0" borderId="0" xfId="0" applyFont="1" applyFill="1" applyBorder="1" applyAlignment="1">
      <alignment horizontal="left" vertical="center" wrapText="1"/>
    </xf>
    <xf numFmtId="170" fontId="79" fillId="0" borderId="0" xfId="0" applyNumberFormat="1" applyFont="1" applyFill="1" applyBorder="1" applyAlignment="1">
      <alignment horizontal="center" vertical="center" wrapText="1"/>
    </xf>
    <xf numFmtId="170" fontId="79" fillId="0" borderId="0" xfId="0" applyNumberFormat="1" applyFont="1" applyFill="1" applyBorder="1" applyAlignment="1">
      <alignment horizontal="right" vertical="center" wrapText="1"/>
    </xf>
    <xf numFmtId="0" fontId="77" fillId="0" borderId="0" xfId="0" applyFont="1" applyFill="1" applyBorder="1" applyAlignment="1">
      <alignment horizontal="center" vertical="center" wrapText="1"/>
    </xf>
    <xf numFmtId="0" fontId="79" fillId="0" borderId="0" xfId="0" quotePrefix="1" applyFont="1" applyFill="1" applyBorder="1" applyAlignment="1">
      <alignment horizontal="center" vertical="center"/>
    </xf>
    <xf numFmtId="170" fontId="81" fillId="0" borderId="0" xfId="0" applyNumberFormat="1" applyFont="1" applyFill="1" applyBorder="1" applyAlignment="1">
      <alignment vertical="center"/>
    </xf>
    <xf numFmtId="0" fontId="79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/>
    </xf>
    <xf numFmtId="0" fontId="89" fillId="0" borderId="0" xfId="0" applyFont="1" applyFill="1" applyBorder="1" applyAlignment="1">
      <alignment horizontal="center" vertical="center" wrapText="1"/>
    </xf>
    <xf numFmtId="170" fontId="6" fillId="0" borderId="0" xfId="0" quotePrefix="1" applyNumberFormat="1" applyFont="1" applyFill="1" applyBorder="1" applyAlignment="1">
      <alignment vertical="center" wrapText="1"/>
    </xf>
    <xf numFmtId="0" fontId="87" fillId="0" borderId="0" xfId="0" applyFont="1" applyFill="1" applyBorder="1" applyAlignment="1">
      <alignment horizontal="center" vertical="center"/>
    </xf>
    <xf numFmtId="0" fontId="85" fillId="0" borderId="3" xfId="245" applyFont="1" applyFill="1" applyBorder="1" applyAlignment="1">
      <alignment horizontal="left" vertical="center" wrapText="1"/>
    </xf>
    <xf numFmtId="0" fontId="73" fillId="0" borderId="3" xfId="0" applyFont="1" applyFill="1" applyBorder="1" applyAlignment="1">
      <alignment horizontal="center" vertical="center"/>
    </xf>
    <xf numFmtId="0" fontId="79" fillId="0" borderId="3" xfId="245" applyFont="1" applyFill="1" applyBorder="1" applyAlignment="1">
      <alignment horizontal="left" vertical="center" wrapText="1"/>
    </xf>
    <xf numFmtId="0" fontId="73" fillId="0" borderId="3" xfId="245" applyFont="1" applyFill="1" applyBorder="1" applyAlignment="1">
      <alignment horizontal="left" vertical="center" wrapText="1"/>
    </xf>
    <xf numFmtId="0" fontId="70" fillId="0" borderId="3" xfId="245" applyFont="1" applyFill="1" applyBorder="1" applyAlignment="1">
      <alignment horizontal="left" vertical="center" wrapText="1"/>
    </xf>
    <xf numFmtId="0" fontId="73" fillId="0" borderId="3" xfId="245" applyFont="1" applyFill="1" applyBorder="1" applyAlignment="1">
      <alignment horizontal="center" vertical="center"/>
    </xf>
    <xf numFmtId="0" fontId="70" fillId="0" borderId="0" xfId="245" applyFont="1" applyFill="1" applyBorder="1" applyAlignment="1">
      <alignment horizontal="left" vertical="center" wrapText="1"/>
    </xf>
    <xf numFmtId="0" fontId="70" fillId="0" borderId="0" xfId="0" quotePrefix="1" applyFont="1" applyFill="1" applyBorder="1" applyAlignment="1">
      <alignment horizontal="center" vertical="center"/>
    </xf>
    <xf numFmtId="170" fontId="72" fillId="0" borderId="0" xfId="0" applyNumberFormat="1" applyFont="1" applyFill="1" applyBorder="1" applyAlignment="1">
      <alignment vertical="center"/>
    </xf>
    <xf numFmtId="0" fontId="70" fillId="0" borderId="0" xfId="0" applyFont="1" applyFill="1" applyAlignment="1">
      <alignment horizontal="left" vertical="center"/>
    </xf>
    <xf numFmtId="0" fontId="72" fillId="0" borderId="0" xfId="0" applyFont="1" applyFill="1" applyBorder="1" applyAlignment="1">
      <alignment horizontal="center" vertical="center"/>
    </xf>
    <xf numFmtId="0" fontId="73" fillId="0" borderId="15" xfId="245" applyFont="1" applyFill="1" applyBorder="1" applyAlignment="1">
      <alignment horizontal="center" vertical="center" wrapText="1"/>
    </xf>
    <xf numFmtId="0" fontId="73" fillId="0" borderId="15" xfId="245" applyFont="1" applyFill="1" applyBorder="1" applyAlignment="1">
      <alignment horizontal="left" vertical="center" wrapText="1"/>
    </xf>
    <xf numFmtId="0" fontId="73" fillId="0" borderId="14" xfId="245" applyFont="1" applyFill="1" applyBorder="1" applyAlignment="1">
      <alignment horizontal="left" vertical="center" wrapText="1"/>
    </xf>
    <xf numFmtId="0" fontId="73" fillId="0" borderId="16" xfId="245" applyFont="1" applyFill="1" applyBorder="1" applyAlignment="1">
      <alignment horizontal="left" vertical="center" wrapText="1"/>
    </xf>
    <xf numFmtId="0" fontId="71" fillId="0" borderId="0" xfId="245" applyFont="1" applyFill="1"/>
    <xf numFmtId="0" fontId="73" fillId="0" borderId="19" xfId="0" applyFont="1" applyFill="1" applyBorder="1" applyAlignment="1">
      <alignment horizontal="left" vertical="center" wrapText="1"/>
    </xf>
    <xf numFmtId="0" fontId="73" fillId="0" borderId="19" xfId="0" quotePrefix="1" applyFont="1" applyFill="1" applyBorder="1" applyAlignment="1">
      <alignment horizontal="center" vertical="center"/>
    </xf>
    <xf numFmtId="0" fontId="70" fillId="0" borderId="3" xfId="0" quotePrefix="1" applyFont="1" applyFill="1" applyBorder="1" applyAlignment="1">
      <alignment horizontal="center" vertical="center"/>
    </xf>
    <xf numFmtId="179" fontId="73" fillId="0" borderId="14" xfId="245" applyNumberFormat="1" applyFont="1" applyFill="1" applyBorder="1" applyAlignment="1">
      <alignment horizontal="left" vertical="center" wrapText="1"/>
    </xf>
    <xf numFmtId="179" fontId="73" fillId="0" borderId="16" xfId="245" applyNumberFormat="1" applyFont="1" applyFill="1" applyBorder="1" applyAlignment="1">
      <alignment horizontal="left" vertical="center" wrapText="1"/>
    </xf>
    <xf numFmtId="179" fontId="73" fillId="0" borderId="3" xfId="0" applyNumberFormat="1" applyFont="1" applyFill="1" applyBorder="1" applyAlignment="1">
      <alignment horizontal="center" vertical="center" wrapText="1"/>
    </xf>
    <xf numFmtId="0" fontId="70" fillId="0" borderId="19" xfId="0" applyFont="1" applyFill="1" applyBorder="1" applyAlignment="1">
      <alignment horizontal="left" vertical="center" wrapText="1"/>
    </xf>
    <xf numFmtId="0" fontId="70" fillId="0" borderId="19" xfId="0" quotePrefix="1" applyFont="1" applyFill="1" applyBorder="1" applyAlignment="1">
      <alignment horizontal="center" vertical="center"/>
    </xf>
    <xf numFmtId="0" fontId="73" fillId="0" borderId="3" xfId="0" quotePrefix="1" applyFont="1" applyFill="1" applyBorder="1" applyAlignment="1">
      <alignment horizontal="center" vertical="center"/>
    </xf>
    <xf numFmtId="0" fontId="73" fillId="0" borderId="0" xfId="0" quotePrefix="1" applyFont="1" applyFill="1" applyBorder="1" applyAlignment="1">
      <alignment horizontal="center" vertical="center"/>
    </xf>
    <xf numFmtId="169" fontId="73" fillId="0" borderId="0" xfId="0" applyNumberFormat="1" applyFont="1" applyFill="1" applyBorder="1" applyAlignment="1">
      <alignment horizontal="center" vertical="center" wrapText="1"/>
    </xf>
    <xf numFmtId="169" fontId="73" fillId="0" borderId="0" xfId="0" applyNumberFormat="1" applyFont="1" applyFill="1" applyBorder="1" applyAlignment="1">
      <alignment horizontal="right" vertical="center" wrapText="1"/>
    </xf>
    <xf numFmtId="169" fontId="73" fillId="0" borderId="0" xfId="0" applyNumberFormat="1" applyFont="1" applyFill="1" applyBorder="1" applyAlignment="1">
      <alignment horizontal="right" vertical="center"/>
    </xf>
    <xf numFmtId="0" fontId="73" fillId="0" borderId="0" xfId="0" applyFont="1" applyFill="1" applyAlignment="1">
      <alignment vertical="center"/>
    </xf>
    <xf numFmtId="0" fontId="8" fillId="0" borderId="3" xfId="0" applyFont="1" applyFill="1" applyBorder="1" applyAlignment="1">
      <alignment horizontal="left" vertical="center" wrapText="1"/>
    </xf>
    <xf numFmtId="178" fontId="73" fillId="0" borderId="26" xfId="0" applyNumberFormat="1" applyFont="1" applyFill="1" applyBorder="1" applyAlignment="1">
      <alignment horizontal="center" vertical="center" wrapText="1"/>
    </xf>
    <xf numFmtId="178" fontId="70" fillId="0" borderId="26" xfId="0" applyNumberFormat="1" applyFont="1" applyFill="1" applyBorder="1" applyAlignment="1">
      <alignment vertical="center"/>
    </xf>
    <xf numFmtId="0" fontId="70" fillId="0" borderId="26" xfId="0" applyFont="1" applyFill="1" applyBorder="1" applyAlignment="1">
      <alignment horizontal="left" vertical="center" wrapText="1"/>
    </xf>
    <xf numFmtId="0" fontId="70" fillId="0" borderId="26" xfId="0" quotePrefix="1" applyFont="1" applyFill="1" applyBorder="1" applyAlignment="1">
      <alignment horizontal="center" vertical="center"/>
    </xf>
    <xf numFmtId="0" fontId="73" fillId="0" borderId="2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178" fontId="73" fillId="0" borderId="3" xfId="0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horizontal="left" vertical="center" wrapText="1"/>
    </xf>
    <xf numFmtId="179" fontId="72" fillId="0" borderId="3" xfId="0" applyNumberFormat="1" applyFont="1" applyFill="1" applyBorder="1" applyAlignment="1">
      <alignment vertical="center"/>
    </xf>
    <xf numFmtId="0" fontId="73" fillId="0" borderId="26" xfId="0" quotePrefix="1" applyFont="1" applyFill="1" applyBorder="1" applyAlignment="1">
      <alignment horizontal="center" vertical="center"/>
    </xf>
    <xf numFmtId="179" fontId="70" fillId="0" borderId="0" xfId="0" applyNumberFormat="1" applyFont="1" applyFill="1" applyBorder="1" applyAlignment="1">
      <alignment horizontal="center" vertical="center" wrapText="1"/>
    </xf>
    <xf numFmtId="179" fontId="73" fillId="0" borderId="0" xfId="0" applyNumberFormat="1" applyFont="1" applyFill="1" applyBorder="1" applyAlignment="1">
      <alignment vertical="center"/>
    </xf>
    <xf numFmtId="170" fontId="70" fillId="0" borderId="0" xfId="0" quotePrefix="1" applyNumberFormat="1" applyFont="1" applyFill="1" applyBorder="1" applyAlignment="1">
      <alignment vertical="center" wrapText="1"/>
    </xf>
    <xf numFmtId="0" fontId="70" fillId="0" borderId="0" xfId="0" applyFont="1" applyFill="1" applyBorder="1"/>
    <xf numFmtId="0" fontId="70" fillId="0" borderId="0" xfId="0" applyFont="1" applyFill="1" applyBorder="1" applyAlignment="1">
      <alignment horizontal="left" vertical="center" wrapText="1" shrinkToFit="1"/>
    </xf>
    <xf numFmtId="0" fontId="70" fillId="0" borderId="15" xfId="0" applyFont="1" applyFill="1" applyBorder="1" applyAlignment="1">
      <alignment vertical="center" wrapText="1"/>
    </xf>
    <xf numFmtId="1" fontId="70" fillId="0" borderId="0" xfId="0" applyNumberFormat="1" applyFont="1" applyFill="1" applyBorder="1" applyAlignment="1">
      <alignment horizontal="center" vertical="center"/>
    </xf>
    <xf numFmtId="173" fontId="73" fillId="0" borderId="26" xfId="0" applyNumberFormat="1" applyFont="1" applyFill="1" applyBorder="1" applyAlignment="1">
      <alignment horizontal="center" vertical="center" wrapText="1"/>
    </xf>
    <xf numFmtId="173" fontId="70" fillId="0" borderId="26" xfId="0" applyNumberFormat="1" applyFont="1" applyFill="1" applyBorder="1" applyAlignment="1">
      <alignment horizontal="center" vertical="center" wrapText="1"/>
    </xf>
    <xf numFmtId="0" fontId="88" fillId="0" borderId="26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center" vertical="center" wrapText="1"/>
    </xf>
    <xf numFmtId="178" fontId="6" fillId="0" borderId="26" xfId="0" applyNumberFormat="1" applyFont="1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3" fontId="85" fillId="0" borderId="19" xfId="0" applyNumberFormat="1" applyFont="1" applyFill="1" applyBorder="1" applyAlignment="1">
      <alignment horizontal="center" vertical="center" wrapText="1"/>
    </xf>
    <xf numFmtId="173" fontId="79" fillId="0" borderId="19" xfId="0" applyNumberFormat="1" applyFont="1" applyFill="1" applyBorder="1" applyAlignment="1">
      <alignment horizontal="center" vertical="center" wrapText="1"/>
    </xf>
    <xf numFmtId="178" fontId="70" fillId="0" borderId="27" xfId="0" applyNumberFormat="1" applyFont="1" applyFill="1" applyBorder="1" applyAlignment="1">
      <alignment horizontal="right" vertical="center" wrapText="1"/>
    </xf>
    <xf numFmtId="173" fontId="79" fillId="0" borderId="26" xfId="0" applyNumberFormat="1" applyFont="1" applyFill="1" applyBorder="1" applyAlignment="1">
      <alignment horizontal="center" vertical="center" wrapText="1"/>
    </xf>
    <xf numFmtId="180" fontId="6" fillId="0" borderId="28" xfId="0" applyNumberFormat="1" applyFont="1" applyFill="1" applyBorder="1" applyAlignment="1">
      <alignment horizontal="left" vertical="center" wrapText="1"/>
    </xf>
    <xf numFmtId="0" fontId="70" fillId="0" borderId="28" xfId="0" quotePrefix="1" applyFont="1" applyFill="1" applyBorder="1" applyAlignment="1">
      <alignment horizontal="center" vertical="center"/>
    </xf>
    <xf numFmtId="173" fontId="70" fillId="0" borderId="28" xfId="0" applyNumberFormat="1" applyFont="1" applyFill="1" applyBorder="1" applyAlignment="1">
      <alignment horizontal="right" vertical="center" wrapText="1"/>
    </xf>
    <xf numFmtId="173" fontId="73" fillId="0" borderId="28" xfId="0" applyNumberFormat="1" applyFont="1" applyFill="1" applyBorder="1" applyAlignment="1">
      <alignment horizontal="right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173" fontId="73" fillId="0" borderId="28" xfId="0" applyNumberFormat="1" applyFont="1" applyFill="1" applyBorder="1" applyAlignment="1">
      <alignment horizontal="center" vertical="center" wrapText="1"/>
    </xf>
    <xf numFmtId="173" fontId="70" fillId="0" borderId="28" xfId="0" applyNumberFormat="1" applyFont="1" applyFill="1" applyBorder="1" applyAlignment="1">
      <alignment horizontal="center" vertical="center" wrapText="1"/>
    </xf>
    <xf numFmtId="0" fontId="73" fillId="0" borderId="28" xfId="0" applyFont="1" applyFill="1" applyBorder="1" applyAlignment="1">
      <alignment vertical="center" wrapText="1"/>
    </xf>
    <xf numFmtId="178" fontId="88" fillId="0" borderId="28" xfId="0" applyNumberFormat="1" applyFont="1" applyFill="1" applyBorder="1" applyAlignment="1">
      <alignment horizontal="center" vertical="center" wrapText="1"/>
    </xf>
    <xf numFmtId="178" fontId="88" fillId="0" borderId="28" xfId="0" applyNumberFormat="1" applyFont="1" applyFill="1" applyBorder="1" applyAlignment="1">
      <alignment horizontal="right" vertical="center" wrapText="1"/>
    </xf>
    <xf numFmtId="178" fontId="6" fillId="0" borderId="28" xfId="0" applyNumberFormat="1" applyFont="1" applyFill="1" applyBorder="1" applyAlignment="1">
      <alignment horizontal="right" vertical="center" wrapText="1"/>
    </xf>
    <xf numFmtId="0" fontId="88" fillId="0" borderId="28" xfId="0" applyFont="1" applyFill="1" applyBorder="1" applyAlignment="1">
      <alignment horizontal="left" vertical="center" wrapText="1"/>
    </xf>
    <xf numFmtId="173" fontId="6" fillId="0" borderId="28" xfId="0" applyNumberFormat="1" applyFont="1" applyFill="1" applyBorder="1" applyAlignment="1">
      <alignment horizontal="right" vertical="center" wrapText="1"/>
    </xf>
    <xf numFmtId="178" fontId="6" fillId="0" borderId="28" xfId="0" applyNumberFormat="1" applyFont="1" applyFill="1" applyBorder="1" applyAlignment="1">
      <alignment horizontal="center" vertical="center" wrapText="1"/>
    </xf>
    <xf numFmtId="180" fontId="87" fillId="0" borderId="28" xfId="0" applyNumberFormat="1" applyFont="1" applyFill="1" applyBorder="1" applyAlignment="1">
      <alignment horizontal="center" vertical="center" wrapText="1"/>
    </xf>
    <xf numFmtId="180" fontId="79" fillId="0" borderId="28" xfId="0" applyNumberFormat="1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left" vertical="center" wrapText="1"/>
    </xf>
    <xf numFmtId="180" fontId="87" fillId="0" borderId="28" xfId="0" applyNumberFormat="1" applyFont="1" applyFill="1" applyBorder="1" applyAlignment="1">
      <alignment horizontal="left" vertical="center"/>
    </xf>
    <xf numFmtId="0" fontId="88" fillId="0" borderId="29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178" fontId="88" fillId="0" borderId="29" xfId="0" applyNumberFormat="1" applyFont="1" applyFill="1" applyBorder="1" applyAlignment="1">
      <alignment horizontal="center" vertical="center" wrapText="1"/>
    </xf>
    <xf numFmtId="178" fontId="6" fillId="0" borderId="29" xfId="0" applyNumberFormat="1" applyFont="1" applyFill="1" applyBorder="1" applyAlignment="1">
      <alignment horizontal="center" vertical="center" wrapText="1"/>
    </xf>
    <xf numFmtId="0" fontId="5" fillId="0" borderId="29" xfId="0" quotePrefix="1" applyFont="1" applyFill="1" applyBorder="1" applyAlignment="1">
      <alignment horizontal="center" vertical="center"/>
    </xf>
    <xf numFmtId="0" fontId="6" fillId="0" borderId="29" xfId="0" quotePrefix="1" applyFont="1" applyFill="1" applyBorder="1" applyAlignment="1">
      <alignment horizontal="center" vertical="center"/>
    </xf>
    <xf numFmtId="178" fontId="88" fillId="0" borderId="29" xfId="0" applyNumberFormat="1" applyFont="1" applyFill="1" applyBorder="1" applyAlignment="1">
      <alignment horizontal="right" vertical="center" wrapText="1"/>
    </xf>
    <xf numFmtId="178" fontId="6" fillId="0" borderId="29" xfId="0" applyNumberFormat="1" applyFont="1" applyFill="1" applyBorder="1" applyAlignment="1">
      <alignment horizontal="right" vertical="center" wrapText="1"/>
    </xf>
    <xf numFmtId="173" fontId="6" fillId="0" borderId="29" xfId="0" applyNumberFormat="1" applyFont="1" applyFill="1" applyBorder="1" applyAlignment="1">
      <alignment horizontal="right" vertical="center" wrapText="1"/>
    </xf>
    <xf numFmtId="180" fontId="6" fillId="0" borderId="29" xfId="0" applyNumberFormat="1" applyFont="1" applyFill="1" applyBorder="1" applyAlignment="1">
      <alignment horizontal="left" vertical="center" wrapText="1"/>
    </xf>
    <xf numFmtId="180" fontId="87" fillId="0" borderId="29" xfId="0" applyNumberFormat="1" applyFont="1" applyFill="1" applyBorder="1" applyAlignment="1">
      <alignment horizontal="center" vertical="center" wrapText="1"/>
    </xf>
    <xf numFmtId="178" fontId="85" fillId="0" borderId="29" xfId="0" applyNumberFormat="1" applyFont="1" applyFill="1" applyBorder="1" applyAlignment="1">
      <alignment horizontal="center" vertical="center" wrapText="1"/>
    </xf>
    <xf numFmtId="177" fontId="85" fillId="0" borderId="29" xfId="0" applyNumberFormat="1" applyFont="1" applyFill="1" applyBorder="1" applyAlignment="1">
      <alignment horizontal="center" vertical="center" wrapText="1"/>
    </xf>
    <xf numFmtId="0" fontId="70" fillId="0" borderId="29" xfId="0" quotePrefix="1" applyFont="1" applyFill="1" applyBorder="1" applyAlignment="1">
      <alignment horizontal="center" vertical="center"/>
    </xf>
    <xf numFmtId="173" fontId="70" fillId="0" borderId="29" xfId="0" applyNumberFormat="1" applyFont="1" applyFill="1" applyBorder="1" applyAlignment="1">
      <alignment horizontal="right" vertical="center" wrapText="1"/>
    </xf>
    <xf numFmtId="178" fontId="6" fillId="0" borderId="30" xfId="0" applyNumberFormat="1" applyFont="1" applyFill="1" applyBorder="1" applyAlignment="1">
      <alignment horizontal="center" vertical="center" wrapText="1"/>
    </xf>
    <xf numFmtId="178" fontId="70" fillId="0" borderId="30" xfId="0" applyNumberFormat="1" applyFont="1" applyFill="1" applyBorder="1" applyAlignment="1">
      <alignment horizontal="center" vertical="center" wrapText="1"/>
    </xf>
    <xf numFmtId="179" fontId="79" fillId="0" borderId="26" xfId="0" applyNumberFormat="1" applyFont="1" applyFill="1" applyBorder="1" applyAlignment="1">
      <alignment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left" vertical="center" wrapText="1"/>
    </xf>
    <xf numFmtId="0" fontId="73" fillId="0" borderId="3" xfId="0" quotePrefix="1" applyNumberFormat="1" applyFont="1" applyFill="1" applyBorder="1" applyAlignment="1">
      <alignment horizontal="center" vertical="center" wrapText="1"/>
    </xf>
    <xf numFmtId="0" fontId="70" fillId="0" borderId="3" xfId="0" applyNumberFormat="1" applyFont="1" applyFill="1" applyBorder="1" applyAlignment="1">
      <alignment horizontal="center" vertical="center" wrapText="1"/>
    </xf>
    <xf numFmtId="3" fontId="70" fillId="0" borderId="0" xfId="0" applyNumberFormat="1" applyFont="1" applyFill="1" applyBorder="1" applyAlignment="1">
      <alignment vertical="center"/>
    </xf>
    <xf numFmtId="0" fontId="6" fillId="0" borderId="30" xfId="0" applyFont="1" applyFill="1" applyBorder="1" applyAlignment="1">
      <alignment horizontal="left" vertical="center" wrapText="1"/>
    </xf>
    <xf numFmtId="0" fontId="73" fillId="0" borderId="30" xfId="0" quotePrefix="1" applyFont="1" applyFill="1" applyBorder="1" applyAlignment="1">
      <alignment horizontal="center" vertical="center"/>
    </xf>
    <xf numFmtId="178" fontId="73" fillId="0" borderId="30" xfId="0" applyNumberFormat="1" applyFont="1" applyFill="1" applyBorder="1" applyAlignment="1">
      <alignment horizontal="center" vertical="center" wrapText="1"/>
    </xf>
    <xf numFmtId="0" fontId="73" fillId="0" borderId="27" xfId="0" quotePrefix="1" applyFont="1" applyFill="1" applyBorder="1" applyAlignment="1">
      <alignment horizontal="center" vertical="center"/>
    </xf>
    <xf numFmtId="178" fontId="73" fillId="0" borderId="27" xfId="0" applyNumberFormat="1" applyFont="1" applyFill="1" applyBorder="1" applyAlignment="1">
      <alignment horizontal="center" vertical="center" wrapText="1"/>
    </xf>
    <xf numFmtId="0" fontId="6" fillId="0" borderId="26" xfId="0" quotePrefix="1" applyFont="1" applyFill="1" applyBorder="1" applyAlignment="1">
      <alignment horizontal="center" vertical="center"/>
    </xf>
    <xf numFmtId="178" fontId="73" fillId="0" borderId="29" xfId="0" applyNumberFormat="1" applyFont="1" applyFill="1" applyBorder="1" applyAlignment="1">
      <alignment horizontal="center" vertical="center" wrapText="1"/>
    </xf>
    <xf numFmtId="0" fontId="88" fillId="0" borderId="3" xfId="0" quotePrefix="1" applyFont="1" applyFill="1" applyBorder="1" applyAlignment="1">
      <alignment horizontal="center" vertical="center"/>
    </xf>
    <xf numFmtId="179" fontId="70" fillId="0" borderId="3" xfId="0" applyNumberFormat="1" applyFont="1" applyFill="1" applyBorder="1" applyAlignment="1">
      <alignment vertical="center"/>
    </xf>
    <xf numFmtId="173" fontId="70" fillId="0" borderId="36" xfId="0" applyNumberFormat="1" applyFont="1" applyFill="1" applyBorder="1" applyAlignment="1">
      <alignment horizontal="center" vertical="center" wrapText="1"/>
    </xf>
    <xf numFmtId="173" fontId="70" fillId="0" borderId="36" xfId="0" applyNumberFormat="1" applyFont="1" applyFill="1" applyBorder="1" applyAlignment="1">
      <alignment horizontal="right" vertical="center" wrapText="1"/>
    </xf>
    <xf numFmtId="178" fontId="88" fillId="0" borderId="36" xfId="0" applyNumberFormat="1" applyFont="1" applyFill="1" applyBorder="1" applyAlignment="1">
      <alignment horizontal="center" vertical="center" wrapText="1"/>
    </xf>
    <xf numFmtId="178" fontId="88" fillId="0" borderId="36" xfId="0" applyNumberFormat="1" applyFont="1" applyFill="1" applyBorder="1" applyAlignment="1">
      <alignment horizontal="right" vertical="center" wrapText="1"/>
    </xf>
    <xf numFmtId="0" fontId="88" fillId="0" borderId="36" xfId="0" applyFont="1" applyFill="1" applyBorder="1" applyAlignment="1">
      <alignment horizontal="left" vertical="center" wrapText="1"/>
    </xf>
    <xf numFmtId="0" fontId="6" fillId="0" borderId="36" xfId="0" quotePrefix="1" applyFont="1" applyFill="1" applyBorder="1" applyAlignment="1">
      <alignment horizontal="center" vertical="center"/>
    </xf>
    <xf numFmtId="178" fontId="6" fillId="0" borderId="36" xfId="0" applyNumberFormat="1" applyFont="1" applyFill="1" applyBorder="1" applyAlignment="1">
      <alignment horizontal="right" vertical="center" wrapText="1"/>
    </xf>
    <xf numFmtId="180" fontId="87" fillId="0" borderId="36" xfId="0" applyNumberFormat="1" applyFont="1" applyFill="1" applyBorder="1" applyAlignment="1">
      <alignment horizontal="left" vertical="center"/>
    </xf>
    <xf numFmtId="0" fontId="6" fillId="0" borderId="36" xfId="0" applyFont="1" applyFill="1" applyBorder="1" applyAlignment="1">
      <alignment horizontal="left" vertical="center" wrapText="1"/>
    </xf>
    <xf numFmtId="180" fontId="6" fillId="0" borderId="36" xfId="0" applyNumberFormat="1" applyFont="1" applyFill="1" applyBorder="1" applyAlignment="1">
      <alignment horizontal="left" vertical="center" wrapText="1"/>
    </xf>
    <xf numFmtId="180" fontId="87" fillId="0" borderId="36" xfId="0" applyNumberFormat="1" applyFont="1" applyFill="1" applyBorder="1" applyAlignment="1">
      <alignment horizontal="center" vertical="center" wrapText="1"/>
    </xf>
    <xf numFmtId="0" fontId="87" fillId="0" borderId="36" xfId="0" applyFont="1" applyFill="1" applyBorder="1" applyAlignment="1">
      <alignment horizontal="left" vertical="center"/>
    </xf>
    <xf numFmtId="178" fontId="70" fillId="0" borderId="36" xfId="0" applyNumberFormat="1" applyFont="1" applyFill="1" applyBorder="1" applyAlignment="1">
      <alignment horizontal="center" vertical="center" wrapText="1"/>
    </xf>
    <xf numFmtId="173" fontId="6" fillId="0" borderId="36" xfId="0" applyNumberFormat="1" applyFont="1" applyFill="1" applyBorder="1" applyAlignment="1">
      <alignment horizontal="right" vertical="center" wrapText="1"/>
    </xf>
    <xf numFmtId="0" fontId="88" fillId="0" borderId="37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7" xfId="0" quotePrefix="1" applyFont="1" applyFill="1" applyBorder="1" applyAlignment="1">
      <alignment horizontal="center" vertical="center"/>
    </xf>
    <xf numFmtId="173" fontId="70" fillId="0" borderId="37" xfId="0" applyNumberFormat="1" applyFont="1" applyFill="1" applyBorder="1" applyAlignment="1">
      <alignment horizontal="center" vertical="center" wrapText="1"/>
    </xf>
    <xf numFmtId="178" fontId="73" fillId="0" borderId="37" xfId="0" applyNumberFormat="1" applyFont="1" applyFill="1" applyBorder="1" applyAlignment="1">
      <alignment horizontal="center" vertical="center" wrapText="1"/>
    </xf>
    <xf numFmtId="178" fontId="6" fillId="0" borderId="38" xfId="0" applyNumberFormat="1" applyFont="1" applyFill="1" applyBorder="1" applyAlignment="1">
      <alignment horizontal="right" vertical="center" wrapText="1"/>
    </xf>
    <xf numFmtId="0" fontId="73" fillId="0" borderId="38" xfId="0" quotePrefix="1" applyFont="1" applyFill="1" applyBorder="1" applyAlignment="1">
      <alignment horizontal="center" vertical="center"/>
    </xf>
    <xf numFmtId="178" fontId="70" fillId="0" borderId="38" xfId="0" applyNumberFormat="1" applyFont="1" applyFill="1" applyBorder="1" applyAlignment="1">
      <alignment horizontal="right" vertical="center" wrapText="1"/>
    </xf>
    <xf numFmtId="178" fontId="73" fillId="0" borderId="38" xfId="0" applyNumberFormat="1" applyFont="1" applyFill="1" applyBorder="1" applyAlignment="1">
      <alignment horizontal="center" vertical="center" wrapText="1"/>
    </xf>
    <xf numFmtId="180" fontId="6" fillId="0" borderId="38" xfId="0" applyNumberFormat="1" applyFont="1" applyFill="1" applyBorder="1" applyAlignment="1">
      <alignment horizontal="left" vertical="center" wrapText="1"/>
    </xf>
    <xf numFmtId="180" fontId="87" fillId="0" borderId="38" xfId="0" applyNumberFormat="1" applyFont="1" applyFill="1" applyBorder="1" applyAlignment="1">
      <alignment horizontal="left" vertical="center" wrapText="1"/>
    </xf>
    <xf numFmtId="180" fontId="87" fillId="0" borderId="38" xfId="0" applyNumberFormat="1" applyFont="1" applyFill="1" applyBorder="1" applyAlignment="1">
      <alignment horizontal="center" vertical="center" wrapText="1"/>
    </xf>
    <xf numFmtId="178" fontId="79" fillId="0" borderId="0" xfId="0" applyNumberFormat="1" applyFont="1" applyFill="1" applyBorder="1" applyAlignment="1">
      <alignment horizontal="center" vertical="center"/>
    </xf>
    <xf numFmtId="178" fontId="79" fillId="0" borderId="26" xfId="0" applyNumberFormat="1" applyFont="1" applyFill="1" applyBorder="1" applyAlignment="1">
      <alignment horizontal="center" vertical="center" wrapText="1"/>
    </xf>
    <xf numFmtId="178" fontId="79" fillId="0" borderId="0" xfId="0" applyNumberFormat="1" applyFont="1" applyFill="1" applyBorder="1" applyAlignment="1">
      <alignment horizontal="center" vertical="center" wrapText="1"/>
    </xf>
    <xf numFmtId="178" fontId="79" fillId="0" borderId="26" xfId="0" applyNumberFormat="1" applyFont="1" applyFill="1" applyBorder="1" applyAlignment="1">
      <alignment horizontal="center" vertical="center"/>
    </xf>
    <xf numFmtId="0" fontId="79" fillId="0" borderId="26" xfId="0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170" fontId="6" fillId="0" borderId="0" xfId="0" applyNumberFormat="1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/>
    </xf>
    <xf numFmtId="170" fontId="70" fillId="0" borderId="0" xfId="0" applyNumberFormat="1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/>
    </xf>
    <xf numFmtId="0" fontId="70" fillId="0" borderId="3" xfId="245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 shrinkToFit="1"/>
    </xf>
    <xf numFmtId="170" fontId="70" fillId="0" borderId="0" xfId="0" applyNumberFormat="1" applyFont="1" applyFill="1" applyBorder="1" applyAlignment="1">
      <alignment horizontal="left" vertical="center" wrapText="1"/>
    </xf>
    <xf numFmtId="0" fontId="70" fillId="0" borderId="0" xfId="0" applyFont="1" applyFill="1" applyBorder="1" applyAlignment="1">
      <alignment horizontal="left" vertical="center"/>
    </xf>
    <xf numFmtId="0" fontId="79" fillId="0" borderId="0" xfId="0" applyFont="1" applyFill="1" applyAlignment="1">
      <alignment horizontal="left" vertical="center"/>
    </xf>
    <xf numFmtId="0" fontId="70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horizontal="left" vertical="center" wrapText="1"/>
    </xf>
    <xf numFmtId="178" fontId="70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left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0" fontId="88" fillId="0" borderId="3" xfId="0" applyFont="1" applyFill="1" applyBorder="1" applyAlignment="1">
      <alignment horizontal="left" vertical="center" wrapText="1"/>
    </xf>
    <xf numFmtId="0" fontId="73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8" fontId="79" fillId="0" borderId="0" xfId="0" applyNumberFormat="1" applyFont="1" applyFill="1" applyBorder="1" applyAlignment="1">
      <alignment horizontal="left" vertical="center"/>
    </xf>
    <xf numFmtId="178" fontId="81" fillId="0" borderId="0" xfId="0" applyNumberFormat="1" applyFont="1" applyFill="1" applyBorder="1" applyAlignment="1">
      <alignment horizontal="center" vertical="center"/>
    </xf>
    <xf numFmtId="178" fontId="79" fillId="0" borderId="20" xfId="0" applyNumberFormat="1" applyFont="1" applyFill="1" applyBorder="1" applyAlignment="1">
      <alignment horizontal="left" vertical="center"/>
    </xf>
    <xf numFmtId="178" fontId="79" fillId="0" borderId="13" xfId="0" applyNumberFormat="1" applyFont="1" applyFill="1" applyBorder="1" applyAlignment="1">
      <alignment horizontal="center" vertical="center"/>
    </xf>
    <xf numFmtId="178" fontId="85" fillId="0" borderId="13" xfId="0" applyNumberFormat="1" applyFont="1" applyFill="1" applyBorder="1" applyAlignment="1">
      <alignment horizontal="center" vertical="center"/>
    </xf>
    <xf numFmtId="178" fontId="82" fillId="0" borderId="0" xfId="0" applyNumberFormat="1" applyFont="1" applyFill="1" applyBorder="1" applyAlignment="1">
      <alignment horizontal="left" vertical="center"/>
    </xf>
    <xf numFmtId="178" fontId="79" fillId="0" borderId="13" xfId="0" applyNumberFormat="1" applyFont="1" applyFill="1" applyBorder="1" applyAlignment="1">
      <alignment vertical="center"/>
    </xf>
    <xf numFmtId="178" fontId="85" fillId="0" borderId="13" xfId="0" applyNumberFormat="1" applyFont="1" applyFill="1" applyBorder="1" applyAlignment="1">
      <alignment vertical="center"/>
    </xf>
    <xf numFmtId="178" fontId="83" fillId="0" borderId="0" xfId="0" applyNumberFormat="1" applyFont="1" applyFill="1" applyAlignment="1">
      <alignment horizontal="center" vertical="center"/>
    </xf>
    <xf numFmtId="178" fontId="83" fillId="0" borderId="0" xfId="0" applyNumberFormat="1" applyFont="1" applyFill="1" applyAlignment="1">
      <alignment vertical="center"/>
    </xf>
    <xf numFmtId="1" fontId="79" fillId="0" borderId="26" xfId="0" applyNumberFormat="1" applyFont="1" applyFill="1" applyBorder="1" applyAlignment="1">
      <alignment horizontal="center" vertical="center"/>
    </xf>
    <xf numFmtId="178" fontId="79" fillId="0" borderId="26" xfId="245" applyNumberFormat="1" applyFont="1" applyFill="1" applyBorder="1" applyAlignment="1">
      <alignment horizontal="left" vertical="center" wrapText="1"/>
    </xf>
    <xf numFmtId="178" fontId="79" fillId="0" borderId="26" xfId="0" applyNumberFormat="1" applyFont="1" applyFill="1" applyBorder="1" applyAlignment="1" applyProtection="1">
      <alignment horizontal="left" vertical="center" wrapText="1"/>
      <protection locked="0"/>
    </xf>
    <xf numFmtId="3" fontId="79" fillId="0" borderId="26" xfId="0" applyNumberFormat="1" applyFont="1" applyFill="1" applyBorder="1" applyAlignment="1">
      <alignment horizontal="center" vertical="center" wrapText="1"/>
    </xf>
    <xf numFmtId="178" fontId="85" fillId="0" borderId="26" xfId="0" applyNumberFormat="1" applyFont="1" applyFill="1" applyBorder="1" applyAlignment="1" applyProtection="1">
      <alignment horizontal="left" vertical="center" wrapText="1"/>
      <protection locked="0"/>
    </xf>
    <xf numFmtId="179" fontId="85" fillId="0" borderId="19" xfId="0" applyNumberFormat="1" applyFont="1" applyFill="1" applyBorder="1" applyAlignment="1">
      <alignment horizontal="center" vertical="center" wrapText="1"/>
    </xf>
    <xf numFmtId="179" fontId="79" fillId="0" borderId="19" xfId="0" applyNumberFormat="1" applyFont="1" applyFill="1" applyBorder="1" applyAlignment="1">
      <alignment horizontal="center" vertical="center" wrapText="1"/>
    </xf>
    <xf numFmtId="0" fontId="86" fillId="0" borderId="0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left" vertical="center" wrapText="1"/>
    </xf>
    <xf numFmtId="0" fontId="6" fillId="0" borderId="3" xfId="237" applyNumberFormat="1" applyFont="1" applyFill="1" applyBorder="1" applyAlignment="1">
      <alignment horizontal="center" vertical="center" wrapText="1"/>
    </xf>
    <xf numFmtId="179" fontId="87" fillId="0" borderId="3" xfId="237" applyNumberFormat="1" applyFont="1" applyFill="1" applyBorder="1" applyAlignment="1">
      <alignment horizontal="center" vertical="center" wrapText="1"/>
    </xf>
    <xf numFmtId="49" fontId="6" fillId="0" borderId="3" xfId="237" applyNumberFormat="1" applyFont="1" applyFill="1" applyBorder="1" applyAlignment="1">
      <alignment horizontal="left" vertical="center" wrapText="1"/>
    </xf>
    <xf numFmtId="0" fontId="6" fillId="0" borderId="3" xfId="237" applyFont="1" applyFill="1" applyBorder="1" applyAlignment="1">
      <alignment horizontal="center" vertical="center" wrapText="1"/>
    </xf>
    <xf numFmtId="3" fontId="79" fillId="0" borderId="38" xfId="0" applyNumberFormat="1" applyFont="1" applyFill="1" applyBorder="1" applyAlignment="1">
      <alignment horizontal="right" vertical="center" wrapText="1"/>
    </xf>
    <xf numFmtId="3" fontId="79" fillId="0" borderId="38" xfId="0" applyNumberFormat="1" applyFont="1" applyFill="1" applyBorder="1" applyAlignment="1">
      <alignment horizontal="right" vertical="center"/>
    </xf>
    <xf numFmtId="0" fontId="79" fillId="0" borderId="38" xfId="0" applyFont="1" applyFill="1" applyBorder="1" applyAlignment="1">
      <alignment horizontal="right" vertical="center"/>
    </xf>
    <xf numFmtId="3" fontId="70" fillId="0" borderId="36" xfId="0" applyNumberFormat="1" applyFont="1" applyFill="1" applyBorder="1" applyAlignment="1">
      <alignment horizontal="right" vertical="center" wrapText="1"/>
    </xf>
    <xf numFmtId="3" fontId="70" fillId="0" borderId="36" xfId="0" applyNumberFormat="1" applyFont="1" applyFill="1" applyBorder="1" applyAlignment="1">
      <alignment horizontal="right" vertical="center"/>
    </xf>
    <xf numFmtId="0" fontId="70" fillId="0" borderId="36" xfId="0" applyFont="1" applyFill="1" applyBorder="1" applyAlignment="1">
      <alignment horizontal="right" vertical="center"/>
    </xf>
    <xf numFmtId="178" fontId="79" fillId="0" borderId="38" xfId="0" applyNumberFormat="1" applyFont="1" applyFill="1" applyBorder="1" applyAlignment="1">
      <alignment horizontal="right" vertical="center" wrapText="1"/>
    </xf>
    <xf numFmtId="0" fontId="70" fillId="0" borderId="0" xfId="0" applyFont="1" applyFill="1" applyAlignment="1">
      <alignment horizontal="right" vertical="center"/>
    </xf>
    <xf numFmtId="0" fontId="73" fillId="0" borderId="13" xfId="0" applyFont="1" applyFill="1" applyBorder="1" applyAlignment="1">
      <alignment horizontal="left" vertical="center" wrapText="1"/>
    </xf>
    <xf numFmtId="0" fontId="70" fillId="0" borderId="15" xfId="0" applyFont="1" applyFill="1" applyBorder="1" applyAlignment="1">
      <alignment horizontal="center" vertical="center" wrapText="1" shrinkToFit="1"/>
    </xf>
    <xf numFmtId="170" fontId="73" fillId="0" borderId="0" xfId="0" applyNumberFormat="1" applyFont="1" applyFill="1" applyBorder="1" applyAlignment="1">
      <alignment horizontal="center" vertical="center" wrapText="1"/>
    </xf>
    <xf numFmtId="170" fontId="73" fillId="0" borderId="0" xfId="0" applyNumberFormat="1" applyFont="1" applyFill="1" applyBorder="1" applyAlignment="1">
      <alignment horizontal="center" vertical="center"/>
    </xf>
    <xf numFmtId="3" fontId="70" fillId="0" borderId="3" xfId="0" applyNumberFormat="1" applyFont="1" applyFill="1" applyBorder="1" applyAlignment="1">
      <alignment horizontal="center" vertical="center" wrapText="1" shrinkToFit="1"/>
    </xf>
    <xf numFmtId="14" fontId="70" fillId="0" borderId="3" xfId="0" applyNumberFormat="1" applyFont="1" applyFill="1" applyBorder="1" applyAlignment="1">
      <alignment horizontal="left" vertical="center" wrapText="1" shrinkToFit="1"/>
    </xf>
    <xf numFmtId="0" fontId="70" fillId="0" borderId="13" xfId="0" applyFont="1" applyFill="1" applyBorder="1" applyAlignment="1">
      <alignment vertical="center"/>
    </xf>
    <xf numFmtId="3" fontId="73" fillId="0" borderId="36" xfId="0" applyNumberFormat="1" applyFont="1" applyFill="1" applyBorder="1" applyAlignment="1">
      <alignment horizontal="center" vertical="center" wrapText="1"/>
    </xf>
    <xf numFmtId="179" fontId="70" fillId="0" borderId="30" xfId="0" applyNumberFormat="1" applyFont="1" applyFill="1" applyBorder="1" applyAlignment="1">
      <alignment horizontal="center" vertical="center" wrapText="1"/>
    </xf>
    <xf numFmtId="180" fontId="73" fillId="0" borderId="30" xfId="0" applyNumberFormat="1" applyFont="1" applyFill="1" applyBorder="1" applyAlignment="1">
      <alignment horizontal="center" vertical="center" wrapText="1"/>
    </xf>
    <xf numFmtId="180" fontId="70" fillId="0" borderId="30" xfId="0" applyNumberFormat="1" applyFont="1" applyFill="1" applyBorder="1" applyAlignment="1">
      <alignment horizontal="center" vertical="center" wrapText="1"/>
    </xf>
    <xf numFmtId="179" fontId="73" fillId="0" borderId="30" xfId="0" applyNumberFormat="1" applyFont="1" applyFill="1" applyBorder="1" applyAlignment="1">
      <alignment horizontal="center" vertical="center" wrapText="1"/>
    </xf>
    <xf numFmtId="169" fontId="79" fillId="0" borderId="30" xfId="0" applyNumberFormat="1" applyFont="1" applyFill="1" applyBorder="1" applyAlignment="1">
      <alignment horizontal="center" vertical="center" wrapText="1"/>
    </xf>
    <xf numFmtId="0" fontId="79" fillId="0" borderId="30" xfId="0" applyFont="1" applyFill="1" applyBorder="1" applyAlignment="1">
      <alignment horizontal="center" vertical="center" wrapText="1"/>
    </xf>
    <xf numFmtId="169" fontId="70" fillId="0" borderId="0" xfId="0" applyNumberFormat="1" applyFont="1" applyFill="1" applyBorder="1" applyAlignment="1">
      <alignment horizontal="center" vertical="center" wrapText="1"/>
    </xf>
    <xf numFmtId="3" fontId="70" fillId="0" borderId="3" xfId="0" applyNumberFormat="1" applyFont="1" applyFill="1" applyBorder="1" applyAlignment="1">
      <alignment horizontal="center" vertical="center" wrapText="1"/>
    </xf>
    <xf numFmtId="3" fontId="70" fillId="0" borderId="3" xfId="0" applyNumberFormat="1" applyFont="1" applyFill="1" applyBorder="1" applyAlignment="1">
      <alignment horizontal="left" vertical="center" wrapText="1"/>
    </xf>
    <xf numFmtId="0" fontId="70" fillId="0" borderId="0" xfId="0" applyFont="1" applyFill="1" applyBorder="1" applyAlignment="1">
      <alignment horizontal="center"/>
    </xf>
    <xf numFmtId="0" fontId="70" fillId="0" borderId="0" xfId="0" applyFont="1" applyFill="1" applyBorder="1" applyAlignment="1"/>
    <xf numFmtId="0" fontId="72" fillId="0" borderId="0" xfId="0" applyFont="1" applyFill="1" applyAlignment="1">
      <alignment horizontal="center" vertical="center"/>
    </xf>
    <xf numFmtId="0" fontId="70" fillId="0" borderId="0" xfId="0" applyFont="1" applyFill="1" applyAlignment="1">
      <alignment vertical="center" wrapText="1" shrinkToFit="1"/>
    </xf>
    <xf numFmtId="0" fontId="70" fillId="0" borderId="0" xfId="0" applyFont="1" applyFill="1" applyBorder="1" applyAlignment="1">
      <alignment vertical="center" wrapText="1" shrinkToFit="1"/>
    </xf>
    <xf numFmtId="173" fontId="70" fillId="30" borderId="3" xfId="0" applyNumberFormat="1" applyFont="1" applyFill="1" applyBorder="1" applyAlignment="1">
      <alignment horizontal="center" vertical="center" wrapText="1"/>
    </xf>
    <xf numFmtId="178" fontId="6" fillId="30" borderId="3" xfId="0" applyNumberFormat="1" applyFont="1" applyFill="1" applyBorder="1" applyAlignment="1">
      <alignment horizontal="right" vertical="center" wrapText="1"/>
    </xf>
    <xf numFmtId="178" fontId="5" fillId="30" borderId="3" xfId="0" applyNumberFormat="1" applyFont="1" applyFill="1" applyBorder="1" applyAlignment="1">
      <alignment horizontal="right" vertical="center" wrapText="1"/>
    </xf>
    <xf numFmtId="3" fontId="70" fillId="30" borderId="3" xfId="0" applyNumberFormat="1" applyFont="1" applyFill="1" applyBorder="1" applyAlignment="1">
      <alignment horizontal="right" vertical="center" wrapText="1"/>
    </xf>
    <xf numFmtId="0" fontId="88" fillId="0" borderId="3" xfId="0" applyFont="1" applyFill="1" applyBorder="1" applyAlignment="1">
      <alignment horizontal="left" vertical="center" wrapText="1"/>
    </xf>
    <xf numFmtId="178" fontId="70" fillId="30" borderId="3" xfId="0" applyNumberFormat="1" applyFont="1" applyFill="1" applyBorder="1" applyAlignment="1">
      <alignment horizontal="center" vertical="center" wrapText="1"/>
    </xf>
    <xf numFmtId="173" fontId="70" fillId="30" borderId="3" xfId="0" applyNumberFormat="1" applyFont="1" applyFill="1" applyBorder="1" applyAlignment="1">
      <alignment horizontal="right" vertical="center" wrapText="1"/>
    </xf>
    <xf numFmtId="0" fontId="70" fillId="0" borderId="39" xfId="0" applyFont="1" applyFill="1" applyBorder="1" applyAlignment="1">
      <alignment horizontal="left" vertical="center" wrapText="1"/>
    </xf>
    <xf numFmtId="0" fontId="73" fillId="0" borderId="39" xfId="0" quotePrefix="1" applyFont="1" applyFill="1" applyBorder="1" applyAlignment="1">
      <alignment horizontal="center" vertical="center"/>
    </xf>
    <xf numFmtId="178" fontId="73" fillId="0" borderId="39" xfId="0" applyNumberFormat="1" applyFont="1" applyFill="1" applyBorder="1" applyAlignment="1">
      <alignment horizontal="center" vertical="center" wrapText="1"/>
    </xf>
    <xf numFmtId="178" fontId="70" fillId="0" borderId="39" xfId="0" applyNumberFormat="1" applyFont="1" applyFill="1" applyBorder="1" applyAlignment="1">
      <alignment vertical="center"/>
    </xf>
    <xf numFmtId="0" fontId="73" fillId="0" borderId="39" xfId="0" applyFont="1" applyFill="1" applyBorder="1" applyAlignment="1">
      <alignment horizontal="center" vertical="center" wrapText="1"/>
    </xf>
    <xf numFmtId="178" fontId="70" fillId="0" borderId="39" xfId="0" applyNumberFormat="1" applyFont="1" applyFill="1" applyBorder="1" applyAlignment="1">
      <alignment horizontal="center" vertical="center" wrapText="1"/>
    </xf>
    <xf numFmtId="178" fontId="70" fillId="30" borderId="26" xfId="0" applyNumberFormat="1" applyFont="1" applyFill="1" applyBorder="1" applyAlignment="1">
      <alignment horizontal="center" vertical="center" wrapText="1"/>
    </xf>
    <xf numFmtId="178" fontId="73" fillId="30" borderId="26" xfId="0" applyNumberFormat="1" applyFont="1" applyFill="1" applyBorder="1" applyAlignment="1">
      <alignment horizontal="center" vertical="center" wrapText="1"/>
    </xf>
    <xf numFmtId="178" fontId="70" fillId="30" borderId="39" xfId="0" applyNumberFormat="1" applyFont="1" applyFill="1" applyBorder="1" applyAlignment="1">
      <alignment horizontal="center" vertical="center" wrapText="1"/>
    </xf>
    <xf numFmtId="178" fontId="79" fillId="0" borderId="0" xfId="0" applyNumberFormat="1" applyFont="1" applyFill="1" applyBorder="1" applyAlignment="1">
      <alignment horizontal="center" vertical="center"/>
    </xf>
    <xf numFmtId="178" fontId="79" fillId="0" borderId="26" xfId="0" applyNumberFormat="1" applyFont="1" applyFill="1" applyBorder="1" applyAlignment="1">
      <alignment horizontal="center" vertical="center" wrapText="1"/>
    </xf>
    <xf numFmtId="178" fontId="80" fillId="0" borderId="26" xfId="0" applyNumberFormat="1" applyFont="1" applyFill="1" applyBorder="1" applyAlignment="1">
      <alignment horizontal="center" vertical="center" wrapText="1"/>
    </xf>
    <xf numFmtId="0" fontId="87" fillId="0" borderId="0" xfId="0" applyFont="1" applyFill="1" applyAlignment="1">
      <alignment horizontal="left" vertical="center"/>
    </xf>
    <xf numFmtId="178" fontId="79" fillId="0" borderId="0" xfId="0" applyNumberFormat="1" applyFont="1" applyFill="1" applyBorder="1" applyAlignment="1">
      <alignment horizontal="center" vertical="center" wrapText="1"/>
    </xf>
    <xf numFmtId="178" fontId="79" fillId="0" borderId="0" xfId="0" quotePrefix="1" applyNumberFormat="1" applyFont="1" applyFill="1" applyBorder="1" applyAlignment="1">
      <alignment horizontal="center" vertical="center" wrapText="1"/>
    </xf>
    <xf numFmtId="0" fontId="86" fillId="0" borderId="0" xfId="0" applyFont="1" applyFill="1" applyBorder="1" applyAlignment="1">
      <alignment vertical="center"/>
    </xf>
    <xf numFmtId="178" fontId="84" fillId="0" borderId="26" xfId="0" applyNumberFormat="1" applyFont="1" applyFill="1" applyBorder="1" applyAlignment="1">
      <alignment horizontal="center" vertical="center"/>
    </xf>
    <xf numFmtId="178" fontId="79" fillId="0" borderId="0" xfId="0" applyNumberFormat="1" applyFont="1" applyFill="1" applyAlignment="1">
      <alignment horizontal="center" vertical="center"/>
    </xf>
    <xf numFmtId="178" fontId="79" fillId="0" borderId="13" xfId="0" applyNumberFormat="1" applyFont="1" applyFill="1" applyBorder="1" applyAlignment="1">
      <alignment horizontal="left" vertical="center" wrapText="1"/>
    </xf>
    <xf numFmtId="178" fontId="80" fillId="0" borderId="13" xfId="0" applyNumberFormat="1" applyFont="1" applyFill="1" applyBorder="1" applyAlignment="1">
      <alignment horizontal="left" vertical="center" wrapText="1"/>
    </xf>
    <xf numFmtId="178" fontId="79" fillId="0" borderId="0" xfId="0" applyNumberFormat="1" applyFont="1" applyFill="1" applyBorder="1" applyAlignment="1">
      <alignment horizontal="left" vertical="center"/>
    </xf>
    <xf numFmtId="178" fontId="79" fillId="0" borderId="0" xfId="0" applyNumberFormat="1" applyFont="1" applyFill="1" applyBorder="1" applyAlignment="1">
      <alignment vertical="center"/>
    </xf>
    <xf numFmtId="178" fontId="80" fillId="0" borderId="0" xfId="0" applyNumberFormat="1" applyFont="1" applyFill="1" applyAlignment="1">
      <alignment vertical="center"/>
    </xf>
    <xf numFmtId="178" fontId="82" fillId="0" borderId="21" xfId="0" applyNumberFormat="1" applyFont="1" applyFill="1" applyBorder="1" applyAlignment="1">
      <alignment horizontal="left" vertical="center" wrapText="1"/>
    </xf>
    <xf numFmtId="178" fontId="79" fillId="0" borderId="0" xfId="0" applyNumberFormat="1" applyFont="1" applyFill="1" applyAlignment="1">
      <alignment horizontal="left" vertical="center"/>
    </xf>
    <xf numFmtId="178" fontId="79" fillId="0" borderId="0" xfId="0" applyNumberFormat="1" applyFont="1" applyFill="1" applyBorder="1" applyAlignment="1">
      <alignment horizontal="left" vertical="center" wrapText="1"/>
    </xf>
    <xf numFmtId="178" fontId="84" fillId="0" borderId="0" xfId="0" applyNumberFormat="1" applyFont="1" applyFill="1" applyBorder="1" applyAlignment="1">
      <alignment horizontal="center" vertical="center"/>
    </xf>
    <xf numFmtId="178" fontId="84" fillId="0" borderId="0" xfId="0" applyNumberFormat="1" applyFont="1" applyFill="1" applyBorder="1" applyAlignment="1">
      <alignment horizontal="center" vertical="center" wrapText="1"/>
    </xf>
    <xf numFmtId="178" fontId="70" fillId="0" borderId="14" xfId="0" applyNumberFormat="1" applyFont="1" applyFill="1" applyBorder="1" applyAlignment="1">
      <alignment horizontal="left" vertical="center" wrapText="1"/>
    </xf>
    <xf numFmtId="178" fontId="70" fillId="0" borderId="3" xfId="0" applyNumberFormat="1" applyFont="1" applyFill="1" applyBorder="1" applyAlignment="1">
      <alignment horizontal="left" vertical="center" wrapText="1"/>
    </xf>
    <xf numFmtId="178" fontId="70" fillId="0" borderId="20" xfId="0" applyNumberFormat="1" applyFont="1" applyFill="1" applyBorder="1" applyAlignment="1">
      <alignment horizontal="left" vertical="center" wrapText="1"/>
    </xf>
    <xf numFmtId="178" fontId="70" fillId="0" borderId="13" xfId="0" applyNumberFormat="1" applyFont="1" applyFill="1" applyBorder="1" applyAlignment="1">
      <alignment horizontal="left" vertical="center" wrapText="1"/>
    </xf>
    <xf numFmtId="178" fontId="79" fillId="0" borderId="14" xfId="0" applyNumberFormat="1" applyFont="1" applyFill="1" applyBorder="1" applyAlignment="1">
      <alignment horizontal="center" vertical="center" wrapText="1"/>
    </xf>
    <xf numFmtId="178" fontId="79" fillId="0" borderId="16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 wrapText="1"/>
    </xf>
    <xf numFmtId="178" fontId="79" fillId="0" borderId="26" xfId="0" applyNumberFormat="1" applyFont="1" applyFill="1" applyBorder="1" applyAlignment="1">
      <alignment horizontal="center" vertical="center" wrapText="1" shrinkToFit="1"/>
    </xf>
    <xf numFmtId="178" fontId="84" fillId="0" borderId="26" xfId="0" applyNumberFormat="1" applyFont="1" applyFill="1" applyBorder="1" applyAlignment="1" applyProtection="1">
      <alignment horizontal="center"/>
      <protection locked="0"/>
    </xf>
    <xf numFmtId="178" fontId="79" fillId="0" borderId="26" xfId="0" applyNumberFormat="1" applyFont="1" applyFill="1" applyBorder="1" applyAlignment="1">
      <alignment horizontal="center" vertical="center"/>
    </xf>
    <xf numFmtId="178" fontId="84" fillId="0" borderId="26" xfId="0" applyNumberFormat="1" applyFont="1" applyFill="1" applyBorder="1" applyAlignment="1">
      <alignment horizontal="center" vertical="center" wrapText="1"/>
    </xf>
    <xf numFmtId="178" fontId="84" fillId="0" borderId="26" xfId="237" applyNumberFormat="1" applyFont="1" applyFill="1" applyBorder="1" applyAlignment="1">
      <alignment horizontal="center" vertical="center" wrapText="1"/>
    </xf>
    <xf numFmtId="0" fontId="79" fillId="0" borderId="26" xfId="0" applyNumberFormat="1" applyFont="1" applyFill="1" applyBorder="1" applyAlignment="1">
      <alignment horizontal="center" vertical="center" wrapText="1"/>
    </xf>
    <xf numFmtId="0" fontId="80" fillId="0" borderId="26" xfId="0" applyNumberFormat="1" applyFont="1" applyFill="1" applyBorder="1" applyAlignment="1">
      <alignment horizontal="center" vertical="center" wrapText="1"/>
    </xf>
    <xf numFmtId="178" fontId="79" fillId="0" borderId="20" xfId="0" applyNumberFormat="1" applyFont="1" applyFill="1" applyBorder="1" applyAlignment="1">
      <alignment horizontal="left" vertical="center"/>
    </xf>
    <xf numFmtId="178" fontId="85" fillId="0" borderId="13" xfId="0" applyNumberFormat="1" applyFont="1" applyFill="1" applyBorder="1" applyAlignment="1">
      <alignment horizontal="right" vertical="center" wrapText="1"/>
    </xf>
    <xf numFmtId="178" fontId="79" fillId="0" borderId="20" xfId="0" applyNumberFormat="1" applyFont="1" applyFill="1" applyBorder="1" applyAlignment="1">
      <alignment horizontal="right" vertical="center"/>
    </xf>
    <xf numFmtId="178" fontId="79" fillId="0" borderId="14" xfId="0" applyNumberFormat="1" applyFont="1" applyFill="1" applyBorder="1" applyAlignment="1">
      <alignment horizontal="left" vertical="center" wrapText="1"/>
    </xf>
    <xf numFmtId="178" fontId="85" fillId="0" borderId="26" xfId="0" applyNumberFormat="1" applyFont="1" applyFill="1" applyBorder="1" applyAlignment="1">
      <alignment horizontal="center" vertical="center" wrapText="1"/>
    </xf>
    <xf numFmtId="178" fontId="93" fillId="0" borderId="26" xfId="0" applyNumberFormat="1" applyFont="1" applyFill="1" applyBorder="1" applyAlignment="1">
      <alignment horizontal="center" vertical="center" wrapText="1"/>
    </xf>
    <xf numFmtId="0" fontId="84" fillId="0" borderId="0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/>
    </xf>
    <xf numFmtId="0" fontId="79" fillId="0" borderId="18" xfId="0" applyFont="1" applyFill="1" applyBorder="1" applyAlignment="1">
      <alignment horizontal="center" vertical="center" wrapText="1"/>
    </xf>
    <xf numFmtId="0" fontId="79" fillId="0" borderId="19" xfId="0" applyFont="1" applyFill="1" applyBorder="1" applyAlignment="1">
      <alignment horizontal="center" vertical="center" wrapText="1"/>
    </xf>
    <xf numFmtId="0" fontId="79" fillId="0" borderId="18" xfId="0" applyFont="1" applyFill="1" applyBorder="1" applyAlignment="1">
      <alignment horizontal="center" vertical="center" wrapText="1" shrinkToFit="1"/>
    </xf>
    <xf numFmtId="0" fontId="79" fillId="0" borderId="19" xfId="0" applyFont="1" applyFill="1" applyBorder="1" applyAlignment="1">
      <alignment horizontal="center" vertical="center" wrapText="1" shrinkToFit="1"/>
    </xf>
    <xf numFmtId="0" fontId="79" fillId="0" borderId="0" xfId="0" applyFont="1" applyFill="1" applyBorder="1" applyAlignment="1">
      <alignment horizontal="left" vertical="center"/>
    </xf>
    <xf numFmtId="0" fontId="84" fillId="0" borderId="15" xfId="0" applyFont="1" applyFill="1" applyBorder="1" applyAlignment="1">
      <alignment horizontal="center" vertical="center" wrapText="1"/>
    </xf>
    <xf numFmtId="0" fontId="84" fillId="0" borderId="14" xfId="0" applyFont="1" applyFill="1" applyBorder="1" applyAlignment="1">
      <alignment horizontal="center" vertical="center" wrapText="1"/>
    </xf>
    <xf numFmtId="0" fontId="84" fillId="0" borderId="16" xfId="0" applyFont="1" applyFill="1" applyBorder="1" applyAlignment="1">
      <alignment horizontal="center" vertical="center" wrapText="1"/>
    </xf>
    <xf numFmtId="170" fontId="79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87" fillId="0" borderId="18" xfId="0" applyFont="1" applyFill="1" applyBorder="1" applyAlignment="1">
      <alignment horizontal="center" vertical="center" wrapText="1"/>
    </xf>
    <xf numFmtId="0" fontId="87" fillId="0" borderId="19" xfId="0" applyFont="1" applyFill="1" applyBorder="1" applyAlignment="1">
      <alignment horizontal="center" vertical="center" wrapText="1"/>
    </xf>
    <xf numFmtId="0" fontId="87" fillId="0" borderId="18" xfId="0" applyFont="1" applyFill="1" applyBorder="1" applyAlignment="1">
      <alignment horizontal="center" vertical="center" wrapText="1" shrinkToFit="1"/>
    </xf>
    <xf numFmtId="0" fontId="87" fillId="0" borderId="19" xfId="0" applyFont="1" applyFill="1" applyBorder="1" applyAlignment="1">
      <alignment horizontal="center" vertical="center" wrapText="1" shrinkToFi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70" fontId="6" fillId="0" borderId="0" xfId="0" applyNumberFormat="1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/>
    </xf>
    <xf numFmtId="0" fontId="74" fillId="0" borderId="15" xfId="245" applyFont="1" applyFill="1" applyBorder="1" applyAlignment="1">
      <alignment horizontal="center" vertical="center" wrapText="1"/>
    </xf>
    <xf numFmtId="0" fontId="74" fillId="0" borderId="14" xfId="245" applyFont="1" applyFill="1" applyBorder="1" applyAlignment="1">
      <alignment horizontal="center" vertical="center" wrapText="1"/>
    </xf>
    <xf numFmtId="0" fontId="74" fillId="0" borderId="16" xfId="245" applyFont="1" applyFill="1" applyBorder="1" applyAlignment="1">
      <alignment horizontal="center" vertical="center" wrapText="1"/>
    </xf>
    <xf numFmtId="0" fontId="73" fillId="0" borderId="3" xfId="245" applyFont="1" applyFill="1" applyBorder="1" applyAlignment="1">
      <alignment horizontal="center" vertical="center" wrapText="1"/>
    </xf>
    <xf numFmtId="170" fontId="70" fillId="0" borderId="0" xfId="0" applyNumberFormat="1" applyFont="1" applyFill="1" applyBorder="1" applyAlignment="1">
      <alignment horizontal="center" vertical="center" wrapText="1"/>
    </xf>
    <xf numFmtId="170" fontId="70" fillId="0" borderId="0" xfId="0" quotePrefix="1" applyNumberFormat="1" applyFont="1" applyFill="1" applyBorder="1" applyAlignment="1">
      <alignment horizontal="center" vertical="center" wrapText="1"/>
    </xf>
    <xf numFmtId="0" fontId="74" fillId="0" borderId="0" xfId="245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/>
    </xf>
    <xf numFmtId="0" fontId="70" fillId="0" borderId="3" xfId="245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170" fontId="6" fillId="29" borderId="0" xfId="0" applyNumberFormat="1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vertical="center"/>
    </xf>
    <xf numFmtId="0" fontId="77" fillId="0" borderId="13" xfId="0" applyFont="1" applyFill="1" applyBorder="1" applyAlignment="1">
      <alignment vertical="center"/>
    </xf>
    <xf numFmtId="0" fontId="6" fillId="29" borderId="0" xfId="0" applyFont="1" applyFill="1" applyBorder="1" applyAlignment="1">
      <alignment horizontal="left" vertical="center"/>
    </xf>
    <xf numFmtId="0" fontId="6" fillId="29" borderId="0" xfId="0" applyFont="1" applyFill="1" applyAlignment="1">
      <alignment horizontal="center" vertical="center"/>
    </xf>
    <xf numFmtId="0" fontId="73" fillId="22" borderId="15" xfId="0" applyFont="1" applyFill="1" applyBorder="1" applyAlignment="1">
      <alignment horizontal="center" vertical="center"/>
    </xf>
    <xf numFmtId="0" fontId="73" fillId="22" borderId="14" xfId="0" applyFont="1" applyFill="1" applyBorder="1" applyAlignment="1">
      <alignment horizontal="center" vertical="center"/>
    </xf>
    <xf numFmtId="0" fontId="73" fillId="22" borderId="16" xfId="0" applyFont="1" applyFill="1" applyBorder="1" applyAlignment="1">
      <alignment horizontal="center" vertical="center"/>
    </xf>
    <xf numFmtId="0" fontId="73" fillId="0" borderId="15" xfId="0" applyFont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16" xfId="0" applyFont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 wrapText="1"/>
    </xf>
    <xf numFmtId="0" fontId="6" fillId="22" borderId="18" xfId="0" applyFont="1" applyFill="1" applyBorder="1" applyAlignment="1">
      <alignment horizontal="center" vertical="center"/>
    </xf>
    <xf numFmtId="0" fontId="6" fillId="22" borderId="19" xfId="0" applyFont="1" applyFill="1" applyBorder="1" applyAlignment="1">
      <alignment horizontal="center" vertical="center"/>
    </xf>
    <xf numFmtId="0" fontId="6" fillId="22" borderId="18" xfId="0" applyFont="1" applyFill="1" applyBorder="1" applyAlignment="1">
      <alignment horizontal="center" vertical="center" wrapText="1"/>
    </xf>
    <xf numFmtId="0" fontId="6" fillId="22" borderId="19" xfId="0" applyFont="1" applyFill="1" applyBorder="1" applyAlignment="1">
      <alignment horizontal="center" vertical="center" wrapText="1"/>
    </xf>
    <xf numFmtId="0" fontId="87" fillId="29" borderId="18" xfId="0" applyFont="1" applyFill="1" applyBorder="1" applyAlignment="1">
      <alignment horizontal="center" vertical="center" wrapText="1"/>
    </xf>
    <xf numFmtId="0" fontId="87" fillId="29" borderId="19" xfId="0" applyFont="1" applyFill="1" applyBorder="1" applyAlignment="1">
      <alignment horizontal="center" vertical="center" wrapText="1"/>
    </xf>
    <xf numFmtId="0" fontId="87" fillId="29" borderId="18" xfId="0" applyFont="1" applyFill="1" applyBorder="1" applyAlignment="1">
      <alignment horizontal="center" vertical="center" wrapText="1" shrinkToFit="1"/>
    </xf>
    <xf numFmtId="0" fontId="87" fillId="29" borderId="19" xfId="0" applyFont="1" applyFill="1" applyBorder="1" applyAlignment="1">
      <alignment horizontal="center" vertical="center" wrapText="1" shrinkToFit="1"/>
    </xf>
    <xf numFmtId="0" fontId="6" fillId="22" borderId="15" xfId="0" applyFont="1" applyFill="1" applyBorder="1" applyAlignment="1">
      <alignment horizontal="center" vertical="center" wrapText="1"/>
    </xf>
    <xf numFmtId="0" fontId="6" fillId="22" borderId="14" xfId="0" applyFont="1" applyFill="1" applyBorder="1" applyAlignment="1">
      <alignment horizontal="center" vertical="center" wrapText="1"/>
    </xf>
    <xf numFmtId="0" fontId="6" fillId="22" borderId="16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/>
    </xf>
    <xf numFmtId="0" fontId="70" fillId="0" borderId="18" xfId="245" applyFont="1" applyFill="1" applyBorder="1" applyAlignment="1">
      <alignment horizontal="center" vertical="center" wrapText="1"/>
    </xf>
    <xf numFmtId="0" fontId="70" fillId="0" borderId="19" xfId="245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 shrinkToFit="1"/>
    </xf>
    <xf numFmtId="170" fontId="70" fillId="0" borderId="0" xfId="0" applyNumberFormat="1" applyFont="1" applyFill="1" applyBorder="1" applyAlignment="1">
      <alignment horizontal="left" vertical="center" wrapText="1"/>
    </xf>
    <xf numFmtId="0" fontId="70" fillId="0" borderId="0" xfId="0" applyFont="1" applyFill="1" applyBorder="1" applyAlignment="1">
      <alignment horizontal="left" vertical="center"/>
    </xf>
    <xf numFmtId="0" fontId="79" fillId="0" borderId="0" xfId="0" applyFont="1" applyFill="1" applyAlignment="1">
      <alignment horizontal="left" vertical="center"/>
    </xf>
    <xf numFmtId="0" fontId="74" fillId="0" borderId="0" xfId="0" applyFont="1" applyFill="1" applyBorder="1" applyAlignment="1">
      <alignment horizontal="center" vertical="center" wrapText="1"/>
    </xf>
    <xf numFmtId="0" fontId="70" fillId="0" borderId="18" xfId="0" applyFont="1" applyFill="1" applyBorder="1" applyAlignment="1">
      <alignment horizontal="center" vertical="center" wrapText="1"/>
    </xf>
    <xf numFmtId="0" fontId="70" fillId="0" borderId="19" xfId="0" applyFont="1" applyFill="1" applyBorder="1" applyAlignment="1">
      <alignment horizontal="center" vertical="center" wrapText="1"/>
    </xf>
    <xf numFmtId="0" fontId="70" fillId="0" borderId="15" xfId="0" applyFont="1" applyFill="1" applyBorder="1" applyAlignment="1">
      <alignment horizontal="center" vertical="center" wrapText="1"/>
    </xf>
    <xf numFmtId="0" fontId="70" fillId="0" borderId="14" xfId="0" applyFont="1" applyFill="1" applyBorder="1" applyAlignment="1">
      <alignment horizontal="center" vertical="center" wrapText="1"/>
    </xf>
    <xf numFmtId="0" fontId="70" fillId="0" borderId="16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0" fontId="70" fillId="0" borderId="13" xfId="0" applyFont="1" applyFill="1" applyBorder="1" applyAlignment="1">
      <alignment horizontal="center" vertical="center"/>
    </xf>
    <xf numFmtId="0" fontId="5" fillId="0" borderId="0" xfId="237" applyNumberFormat="1" applyFont="1" applyFill="1" applyBorder="1" applyAlignment="1">
      <alignment horizontal="center" vertical="center" wrapText="1"/>
    </xf>
    <xf numFmtId="0" fontId="6" fillId="0" borderId="18" xfId="237" applyNumberFormat="1" applyFont="1" applyFill="1" applyBorder="1" applyAlignment="1">
      <alignment horizontal="center" vertical="center" wrapText="1"/>
    </xf>
    <xf numFmtId="0" fontId="6" fillId="0" borderId="19" xfId="237" applyNumberFormat="1" applyFont="1" applyFill="1" applyBorder="1" applyAlignment="1">
      <alignment horizontal="center" vertical="center" wrapText="1"/>
    </xf>
    <xf numFmtId="170" fontId="6" fillId="0" borderId="0" xfId="0" quotePrefix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3" fillId="0" borderId="0" xfId="0" applyFont="1" applyFill="1" applyAlignment="1">
      <alignment horizontal="center" vertical="center"/>
    </xf>
    <xf numFmtId="0" fontId="73" fillId="0" borderId="13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vertical="center"/>
    </xf>
    <xf numFmtId="0" fontId="70" fillId="0" borderId="0" xfId="0" applyFont="1" applyFill="1" applyAlignment="1">
      <alignment vertical="center" wrapText="1"/>
    </xf>
    <xf numFmtId="177" fontId="73" fillId="0" borderId="15" xfId="0" applyNumberFormat="1" applyFont="1" applyFill="1" applyBorder="1" applyAlignment="1">
      <alignment horizontal="center" vertical="center" wrapText="1"/>
    </xf>
    <xf numFmtId="177" fontId="73" fillId="0" borderId="16" xfId="0" applyNumberFormat="1" applyFont="1" applyFill="1" applyBorder="1" applyAlignment="1">
      <alignment horizontal="center" vertical="center" wrapText="1"/>
    </xf>
    <xf numFmtId="0" fontId="70" fillId="0" borderId="15" xfId="0" applyFont="1" applyFill="1" applyBorder="1" applyAlignment="1">
      <alignment horizontal="left" vertical="center" wrapText="1"/>
    </xf>
    <xf numFmtId="0" fontId="70" fillId="0" borderId="14" xfId="0" applyFont="1" applyFill="1" applyBorder="1" applyAlignment="1">
      <alignment horizontal="left" vertical="center" wrapText="1"/>
    </xf>
    <xf numFmtId="0" fontId="70" fillId="0" borderId="16" xfId="0" applyFont="1" applyFill="1" applyBorder="1" applyAlignment="1">
      <alignment horizontal="left" vertical="center" wrapText="1"/>
    </xf>
    <xf numFmtId="173" fontId="70" fillId="0" borderId="15" xfId="0" applyNumberFormat="1" applyFont="1" applyFill="1" applyBorder="1" applyAlignment="1">
      <alignment horizontal="center" vertical="center" wrapText="1"/>
    </xf>
    <xf numFmtId="173" fontId="70" fillId="0" borderId="16" xfId="0" applyNumberFormat="1" applyFont="1" applyFill="1" applyBorder="1" applyAlignment="1">
      <alignment horizontal="center" vertical="center" wrapText="1"/>
    </xf>
    <xf numFmtId="177" fontId="70" fillId="0" borderId="15" xfId="0" applyNumberFormat="1" applyFont="1" applyFill="1" applyBorder="1" applyAlignment="1">
      <alignment horizontal="center" vertical="center" wrapText="1"/>
    </xf>
    <xf numFmtId="177" fontId="70" fillId="0" borderId="16" xfId="0" applyNumberFormat="1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left" vertical="center" wrapText="1"/>
    </xf>
    <xf numFmtId="0" fontId="73" fillId="0" borderId="14" xfId="0" applyFont="1" applyFill="1" applyBorder="1" applyAlignment="1">
      <alignment horizontal="left" vertical="center" wrapText="1"/>
    </xf>
    <xf numFmtId="0" fontId="73" fillId="0" borderId="16" xfId="0" applyFont="1" applyFill="1" applyBorder="1" applyAlignment="1">
      <alignment horizontal="left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178" fontId="70" fillId="0" borderId="15" xfId="0" applyNumberFormat="1" applyFont="1" applyFill="1" applyBorder="1" applyAlignment="1">
      <alignment horizontal="center" vertical="center" wrapText="1"/>
    </xf>
    <xf numFmtId="178" fontId="70" fillId="0" borderId="14" xfId="0" applyNumberFormat="1" applyFont="1" applyFill="1" applyBorder="1" applyAlignment="1">
      <alignment horizontal="center" vertical="center" wrapText="1"/>
    </xf>
    <xf numFmtId="178" fontId="70" fillId="30" borderId="15" xfId="0" applyNumberFormat="1" applyFont="1" applyFill="1" applyBorder="1" applyAlignment="1">
      <alignment horizontal="center" vertical="center" wrapText="1"/>
    </xf>
    <xf numFmtId="178" fontId="70" fillId="30" borderId="14" xfId="0" applyNumberFormat="1" applyFont="1" applyFill="1" applyBorder="1" applyAlignment="1">
      <alignment horizontal="center" vertical="center" wrapText="1"/>
    </xf>
    <xf numFmtId="173" fontId="73" fillId="0" borderId="15" xfId="0" applyNumberFormat="1" applyFont="1" applyFill="1" applyBorder="1" applyAlignment="1">
      <alignment horizontal="center" vertical="center" wrapText="1"/>
    </xf>
    <xf numFmtId="173" fontId="73" fillId="0" borderId="16" xfId="0" applyNumberFormat="1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justify" vertical="center" wrapText="1" shrinkToFit="1"/>
    </xf>
    <xf numFmtId="0" fontId="73" fillId="0" borderId="0" xfId="0" applyFont="1" applyFill="1" applyBorder="1" applyAlignment="1">
      <alignment horizontal="left" vertical="center" wrapText="1"/>
    </xf>
    <xf numFmtId="3" fontId="70" fillId="0" borderId="3" xfId="0" applyNumberFormat="1" applyFont="1" applyFill="1" applyBorder="1" applyAlignment="1">
      <alignment horizontal="center" vertical="center"/>
    </xf>
    <xf numFmtId="0" fontId="70" fillId="0" borderId="15" xfId="0" applyFont="1" applyFill="1" applyBorder="1" applyAlignment="1">
      <alignment horizontal="center" vertical="center"/>
    </xf>
    <xf numFmtId="0" fontId="70" fillId="0" borderId="14" xfId="0" applyFont="1" applyFill="1" applyBorder="1" applyAlignment="1">
      <alignment horizontal="center" vertical="center"/>
    </xf>
    <xf numFmtId="0" fontId="70" fillId="0" borderId="16" xfId="0" applyFont="1" applyFill="1" applyBorder="1" applyAlignment="1">
      <alignment horizontal="center" vertical="center"/>
    </xf>
    <xf numFmtId="3" fontId="6" fillId="0" borderId="26" xfId="0" applyNumberFormat="1" applyFont="1" applyFill="1" applyBorder="1" applyAlignment="1">
      <alignment horizontal="center" vertical="center" wrapText="1"/>
    </xf>
    <xf numFmtId="178" fontId="70" fillId="0" borderId="3" xfId="0" applyNumberFormat="1" applyFont="1" applyFill="1" applyBorder="1" applyAlignment="1">
      <alignment horizontal="center" vertical="center" wrapText="1"/>
    </xf>
    <xf numFmtId="170" fontId="6" fillId="0" borderId="3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178" fontId="6" fillId="0" borderId="15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3" fontId="6" fillId="0" borderId="15" xfId="0" applyNumberFormat="1" applyFont="1" applyFill="1" applyBorder="1" applyAlignment="1">
      <alignment horizontal="justify" vertical="center" wrapText="1"/>
    </xf>
    <xf numFmtId="3" fontId="6" fillId="0" borderId="14" xfId="0" applyNumberFormat="1" applyFont="1" applyFill="1" applyBorder="1" applyAlignment="1">
      <alignment horizontal="justify" vertical="center" wrapText="1"/>
    </xf>
    <xf numFmtId="3" fontId="6" fillId="0" borderId="16" xfId="0" applyNumberFormat="1" applyFont="1" applyFill="1" applyBorder="1" applyAlignment="1">
      <alignment horizontal="justify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3" fontId="73" fillId="0" borderId="3" xfId="0" applyNumberFormat="1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left" vertical="center" wrapText="1"/>
    </xf>
    <xf numFmtId="0" fontId="88" fillId="0" borderId="3" xfId="0" applyFont="1" applyFill="1" applyBorder="1" applyAlignment="1">
      <alignment horizontal="left" vertical="center" wrapText="1"/>
    </xf>
    <xf numFmtId="178" fontId="70" fillId="0" borderId="16" xfId="0" applyNumberFormat="1" applyFont="1" applyFill="1" applyBorder="1" applyAlignment="1">
      <alignment horizontal="center" vertical="center" wrapText="1"/>
    </xf>
    <xf numFmtId="0" fontId="70" fillId="0" borderId="18" xfId="0" applyFont="1" applyFill="1" applyBorder="1" applyAlignment="1">
      <alignment horizontal="center" vertical="center" wrapText="1" shrinkToFit="1"/>
    </xf>
    <xf numFmtId="0" fontId="70" fillId="0" borderId="19" xfId="0" applyFont="1" applyFill="1" applyBorder="1" applyAlignment="1">
      <alignment horizontal="center" vertical="center" wrapText="1" shrinkToFit="1"/>
    </xf>
    <xf numFmtId="0" fontId="70" fillId="0" borderId="22" xfId="0" applyFont="1" applyFill="1" applyBorder="1" applyAlignment="1">
      <alignment horizontal="center" vertical="center" wrapText="1"/>
    </xf>
    <xf numFmtId="0" fontId="70" fillId="0" borderId="20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horizontal="center" vertical="center" wrapText="1"/>
    </xf>
    <xf numFmtId="49" fontId="70" fillId="0" borderId="22" xfId="0" applyNumberFormat="1" applyFont="1" applyFill="1" applyBorder="1" applyAlignment="1">
      <alignment horizontal="center" vertical="center" wrapText="1"/>
    </xf>
    <xf numFmtId="49" fontId="70" fillId="0" borderId="20" xfId="0" applyNumberFormat="1" applyFont="1" applyFill="1" applyBorder="1" applyAlignment="1">
      <alignment horizontal="center" vertical="center" wrapText="1"/>
    </xf>
    <xf numFmtId="49" fontId="70" fillId="0" borderId="17" xfId="0" applyNumberFormat="1" applyFont="1" applyFill="1" applyBorder="1" applyAlignment="1">
      <alignment horizontal="center" vertical="center" wrapText="1"/>
    </xf>
    <xf numFmtId="49" fontId="70" fillId="0" borderId="21" xfId="0" applyNumberFormat="1" applyFont="1" applyFill="1" applyBorder="1" applyAlignment="1">
      <alignment horizontal="center" vertical="center" wrapText="1"/>
    </xf>
    <xf numFmtId="49" fontId="70" fillId="0" borderId="13" xfId="0" applyNumberFormat="1" applyFont="1" applyFill="1" applyBorder="1" applyAlignment="1">
      <alignment horizontal="center" vertical="center" wrapText="1"/>
    </xf>
    <xf numFmtId="49" fontId="70" fillId="0" borderId="25" xfId="0" applyNumberFormat="1" applyFont="1" applyFill="1" applyBorder="1" applyAlignment="1">
      <alignment horizontal="center" vertical="center" wrapText="1"/>
    </xf>
    <xf numFmtId="0" fontId="73" fillId="0" borderId="0" xfId="0" applyFont="1" applyFill="1" applyAlignment="1">
      <alignment horizontal="right" vertical="center" wrapText="1"/>
    </xf>
    <xf numFmtId="0" fontId="76" fillId="0" borderId="0" xfId="0" applyFont="1" applyFill="1" applyAlignment="1">
      <alignment horizontal="right" vertical="center" wrapText="1"/>
    </xf>
    <xf numFmtId="0" fontId="73" fillId="0" borderId="13" xfId="0" applyFont="1" applyFill="1" applyBorder="1" applyAlignment="1">
      <alignment horizontal="left" vertical="center" wrapText="1"/>
    </xf>
    <xf numFmtId="0" fontId="71" fillId="0" borderId="13" xfId="0" applyFont="1" applyFill="1" applyBorder="1" applyAlignment="1">
      <alignment horizontal="left" vertical="center" wrapText="1"/>
    </xf>
    <xf numFmtId="177" fontId="78" fillId="0" borderId="14" xfId="0" applyNumberFormat="1" applyFont="1" applyFill="1" applyBorder="1" applyAlignment="1">
      <alignment horizontal="center" vertical="center" wrapText="1"/>
    </xf>
    <xf numFmtId="177" fontId="78" fillId="0" borderId="16" xfId="0" applyNumberFormat="1" applyFont="1" applyFill="1" applyBorder="1" applyAlignment="1">
      <alignment horizontal="center" vertical="center" wrapText="1"/>
    </xf>
    <xf numFmtId="177" fontId="78" fillId="0" borderId="15" xfId="0" applyNumberFormat="1" applyFont="1" applyFill="1" applyBorder="1" applyAlignment="1">
      <alignment horizontal="center" vertical="center" wrapText="1"/>
    </xf>
    <xf numFmtId="0" fontId="70" fillId="0" borderId="23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 wrapText="1"/>
    </xf>
    <xf numFmtId="0" fontId="70" fillId="0" borderId="24" xfId="0" applyFont="1" applyFill="1" applyBorder="1" applyAlignment="1">
      <alignment horizontal="center" vertical="center" wrapText="1"/>
    </xf>
    <xf numFmtId="49" fontId="70" fillId="0" borderId="23" xfId="0" applyNumberFormat="1" applyFont="1" applyFill="1" applyBorder="1" applyAlignment="1">
      <alignment horizontal="center" vertical="center" wrapText="1"/>
    </xf>
    <xf numFmtId="49" fontId="70" fillId="0" borderId="0" xfId="0" applyNumberFormat="1" applyFont="1" applyFill="1" applyBorder="1" applyAlignment="1">
      <alignment horizontal="center" vertical="center" wrapText="1"/>
    </xf>
    <xf numFmtId="49" fontId="70" fillId="0" borderId="24" xfId="0" applyNumberFormat="1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left" vertical="center" wrapText="1" shrinkToFit="1"/>
    </xf>
    <xf numFmtId="0" fontId="73" fillId="0" borderId="16" xfId="0" applyFont="1" applyFill="1" applyBorder="1" applyAlignment="1">
      <alignment horizontal="left" vertical="center" wrapText="1" shrinkToFit="1"/>
    </xf>
    <xf numFmtId="179" fontId="91" fillId="0" borderId="15" xfId="0" applyNumberFormat="1" applyFont="1" applyFill="1" applyBorder="1" applyAlignment="1">
      <alignment horizontal="center" vertical="center" wrapText="1"/>
    </xf>
    <xf numFmtId="179" fontId="91" fillId="0" borderId="14" xfId="0" applyNumberFormat="1" applyFont="1" applyFill="1" applyBorder="1" applyAlignment="1">
      <alignment horizontal="center" vertical="center" wrapText="1"/>
    </xf>
    <xf numFmtId="179" fontId="91" fillId="0" borderId="16" xfId="0" applyNumberFormat="1" applyFont="1" applyFill="1" applyBorder="1" applyAlignment="1">
      <alignment horizontal="center" vertical="center" wrapText="1"/>
    </xf>
    <xf numFmtId="179" fontId="78" fillId="0" borderId="15" xfId="0" applyNumberFormat="1" applyFont="1" applyFill="1" applyBorder="1" applyAlignment="1">
      <alignment horizontal="center" vertical="center" wrapText="1"/>
    </xf>
    <xf numFmtId="179" fontId="78" fillId="0" borderId="14" xfId="0" applyNumberFormat="1" applyFont="1" applyFill="1" applyBorder="1" applyAlignment="1">
      <alignment horizontal="center" vertical="center" wrapText="1"/>
    </xf>
    <xf numFmtId="179" fontId="78" fillId="0" borderId="16" xfId="0" applyNumberFormat="1" applyFont="1" applyFill="1" applyBorder="1" applyAlignment="1">
      <alignment horizontal="center" vertical="center" wrapText="1"/>
    </xf>
    <xf numFmtId="178" fontId="70" fillId="0" borderId="15" xfId="0" applyNumberFormat="1" applyFont="1" applyFill="1" applyBorder="1" applyAlignment="1">
      <alignment horizontal="left" vertical="center" wrapText="1"/>
    </xf>
    <xf numFmtId="178" fontId="70" fillId="0" borderId="16" xfId="0" applyNumberFormat="1" applyFont="1" applyFill="1" applyBorder="1" applyAlignment="1">
      <alignment horizontal="left" vertical="center" wrapText="1"/>
    </xf>
    <xf numFmtId="49" fontId="70" fillId="0" borderId="15" xfId="0" applyNumberFormat="1" applyFont="1" applyFill="1" applyBorder="1" applyAlignment="1">
      <alignment horizontal="left" vertical="center" wrapText="1"/>
    </xf>
    <xf numFmtId="49" fontId="70" fillId="0" borderId="14" xfId="0" applyNumberFormat="1" applyFont="1" applyFill="1" applyBorder="1" applyAlignment="1">
      <alignment horizontal="left" vertical="center" wrapText="1"/>
    </xf>
    <xf numFmtId="49" fontId="70" fillId="0" borderId="16" xfId="0" applyNumberFormat="1" applyFont="1" applyFill="1" applyBorder="1" applyAlignment="1">
      <alignment horizontal="left" vertical="center" wrapText="1"/>
    </xf>
    <xf numFmtId="3" fontId="70" fillId="0" borderId="15" xfId="0" applyNumberFormat="1" applyFont="1" applyFill="1" applyBorder="1" applyAlignment="1">
      <alignment horizontal="right" wrapText="1"/>
    </xf>
    <xf numFmtId="3" fontId="70" fillId="0" borderId="14" xfId="0" applyNumberFormat="1" applyFont="1" applyFill="1" applyBorder="1" applyAlignment="1">
      <alignment horizontal="right" wrapText="1"/>
    </xf>
    <xf numFmtId="3" fontId="70" fillId="0" borderId="16" xfId="0" applyNumberFormat="1" applyFont="1" applyFill="1" applyBorder="1" applyAlignment="1">
      <alignment horizontal="right" wrapText="1"/>
    </xf>
    <xf numFmtId="177" fontId="70" fillId="0" borderId="14" xfId="0" applyNumberFormat="1" applyFont="1" applyFill="1" applyBorder="1" applyAlignment="1">
      <alignment horizontal="center" vertical="center" wrapText="1"/>
    </xf>
    <xf numFmtId="3" fontId="73" fillId="0" borderId="15" xfId="0" applyNumberFormat="1" applyFont="1" applyFill="1" applyBorder="1" applyAlignment="1">
      <alignment horizontal="right" wrapText="1"/>
    </xf>
    <xf numFmtId="3" fontId="73" fillId="0" borderId="14" xfId="0" applyNumberFormat="1" applyFont="1" applyFill="1" applyBorder="1" applyAlignment="1">
      <alignment horizontal="right" wrapText="1"/>
    </xf>
    <xf numFmtId="3" fontId="73" fillId="0" borderId="16" xfId="0" applyNumberFormat="1" applyFont="1" applyFill="1" applyBorder="1" applyAlignment="1">
      <alignment horizontal="right" wrapText="1"/>
    </xf>
    <xf numFmtId="3" fontId="73" fillId="0" borderId="15" xfId="0" applyNumberFormat="1" applyFont="1" applyFill="1" applyBorder="1" applyAlignment="1">
      <alignment horizontal="left" vertical="center" wrapText="1" shrinkToFit="1"/>
    </xf>
    <xf numFmtId="3" fontId="73" fillId="0" borderId="16" xfId="0" applyNumberFormat="1" applyFont="1" applyFill="1" applyBorder="1" applyAlignment="1">
      <alignment horizontal="left" vertical="center" wrapText="1" shrinkToFit="1"/>
    </xf>
    <xf numFmtId="49" fontId="5" fillId="0" borderId="34" xfId="0" applyNumberFormat="1" applyFont="1" applyFill="1" applyBorder="1" applyAlignment="1">
      <alignment horizontal="left" vertical="center" wrapText="1"/>
    </xf>
    <xf numFmtId="49" fontId="5" fillId="0" borderId="33" xfId="0" applyNumberFormat="1" applyFont="1" applyFill="1" applyBorder="1" applyAlignment="1">
      <alignment horizontal="left" vertical="center" wrapText="1"/>
    </xf>
    <xf numFmtId="49" fontId="5" fillId="0" borderId="35" xfId="0" applyNumberFormat="1" applyFont="1" applyFill="1" applyBorder="1" applyAlignment="1">
      <alignment horizontal="left" vertical="center" wrapText="1"/>
    </xf>
    <xf numFmtId="3" fontId="73" fillId="0" borderId="34" xfId="0" applyNumberFormat="1" applyFont="1" applyFill="1" applyBorder="1" applyAlignment="1">
      <alignment horizontal="left" vertical="center" wrapText="1"/>
    </xf>
    <xf numFmtId="3" fontId="73" fillId="0" borderId="33" xfId="0" applyNumberFormat="1" applyFont="1" applyFill="1" applyBorder="1" applyAlignment="1">
      <alignment horizontal="left" vertical="center" wrapText="1"/>
    </xf>
    <xf numFmtId="3" fontId="73" fillId="0" borderId="35" xfId="0" applyNumberFormat="1" applyFont="1" applyFill="1" applyBorder="1" applyAlignment="1">
      <alignment horizontal="left" vertical="center" wrapText="1"/>
    </xf>
    <xf numFmtId="0" fontId="70" fillId="0" borderId="34" xfId="0" applyFont="1" applyFill="1" applyBorder="1" applyAlignment="1">
      <alignment horizontal="left" vertical="center" wrapText="1"/>
    </xf>
    <xf numFmtId="0" fontId="70" fillId="0" borderId="33" xfId="0" applyFont="1" applyFill="1" applyBorder="1" applyAlignment="1">
      <alignment horizontal="left" vertical="center" wrapText="1"/>
    </xf>
    <xf numFmtId="0" fontId="70" fillId="0" borderId="35" xfId="0" applyFont="1" applyFill="1" applyBorder="1" applyAlignment="1">
      <alignment horizontal="left" vertical="center" wrapText="1"/>
    </xf>
    <xf numFmtId="49" fontId="6" fillId="0" borderId="34" xfId="0" applyNumberFormat="1" applyFont="1" applyFill="1" applyBorder="1" applyAlignment="1">
      <alignment horizontal="left" vertical="center" wrapText="1"/>
    </xf>
    <xf numFmtId="49" fontId="6" fillId="0" borderId="33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179" fontId="70" fillId="0" borderId="3" xfId="0" applyNumberFormat="1" applyFont="1" applyFill="1" applyBorder="1" applyAlignment="1">
      <alignment horizontal="center" vertical="center" wrapText="1"/>
    </xf>
    <xf numFmtId="179" fontId="70" fillId="0" borderId="15" xfId="0" applyNumberFormat="1" applyFont="1" applyFill="1" applyBorder="1" applyAlignment="1">
      <alignment horizontal="center" vertical="center" wrapText="1"/>
    </xf>
    <xf numFmtId="179" fontId="70" fillId="0" borderId="16" xfId="0" applyNumberFormat="1" applyFont="1" applyFill="1" applyBorder="1" applyAlignment="1">
      <alignment horizontal="center" vertical="center" wrapText="1"/>
    </xf>
    <xf numFmtId="49" fontId="70" fillId="0" borderId="3" xfId="0" applyNumberFormat="1" applyFont="1" applyFill="1" applyBorder="1" applyAlignment="1">
      <alignment horizontal="left" vertical="center" wrapText="1"/>
    </xf>
    <xf numFmtId="49" fontId="70" fillId="0" borderId="3" xfId="0" applyNumberFormat="1" applyFont="1" applyFill="1" applyBorder="1" applyAlignment="1">
      <alignment horizontal="center" vertical="center" wrapText="1"/>
    </xf>
    <xf numFmtId="0" fontId="68" fillId="0" borderId="0" xfId="0" applyFont="1" applyFill="1" applyAlignment="1">
      <alignment vertical="center" wrapText="1"/>
    </xf>
    <xf numFmtId="0" fontId="71" fillId="0" borderId="0" xfId="0" applyFont="1" applyFill="1" applyAlignment="1">
      <alignment vertical="center" wrapText="1"/>
    </xf>
    <xf numFmtId="179" fontId="73" fillId="0" borderId="3" xfId="0" applyNumberFormat="1" applyFont="1" applyFill="1" applyBorder="1" applyAlignment="1">
      <alignment horizontal="center" vertical="center" wrapText="1"/>
    </xf>
    <xf numFmtId="49" fontId="73" fillId="0" borderId="3" xfId="0" applyNumberFormat="1" applyFont="1" applyFill="1" applyBorder="1" applyAlignment="1">
      <alignment horizontal="left" vertical="center" wrapText="1"/>
    </xf>
    <xf numFmtId="49" fontId="73" fillId="0" borderId="3" xfId="0" applyNumberFormat="1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 wrapText="1"/>
    </xf>
    <xf numFmtId="0" fontId="90" fillId="0" borderId="0" xfId="0" applyFont="1" applyFill="1" applyAlignment="1">
      <alignment horizontal="center" vertical="center"/>
    </xf>
    <xf numFmtId="0" fontId="70" fillId="0" borderId="13" xfId="0" applyFont="1" applyFill="1" applyBorder="1" applyAlignment="1">
      <alignment horizontal="center"/>
    </xf>
    <xf numFmtId="0" fontId="75" fillId="0" borderId="13" xfId="0" applyFont="1" applyFill="1" applyBorder="1" applyAlignment="1">
      <alignment horizontal="center"/>
    </xf>
    <xf numFmtId="0" fontId="70" fillId="0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3" fillId="0" borderId="15" xfId="0" applyFont="1" applyFill="1" applyBorder="1" applyAlignment="1">
      <alignment horizontal="center" vertical="center"/>
    </xf>
    <xf numFmtId="0" fontId="73" fillId="0" borderId="14" xfId="0" applyFont="1" applyFill="1" applyBorder="1" applyAlignment="1">
      <alignment horizontal="center" vertical="center"/>
    </xf>
    <xf numFmtId="0" fontId="73" fillId="0" borderId="16" xfId="0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center" vertical="center" wrapText="1"/>
    </xf>
    <xf numFmtId="0" fontId="73" fillId="0" borderId="14" xfId="0" applyFont="1" applyFill="1" applyBorder="1" applyAlignment="1">
      <alignment horizontal="center" vertical="center" wrapText="1"/>
    </xf>
    <xf numFmtId="0" fontId="73" fillId="0" borderId="16" xfId="0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horizontal="center" vertical="center"/>
    </xf>
    <xf numFmtId="0" fontId="6" fillId="29" borderId="20" xfId="0" applyFont="1" applyFill="1" applyBorder="1" applyAlignment="1">
      <alignment horizontal="left" vertical="center"/>
    </xf>
    <xf numFmtId="170" fontId="6" fillId="29" borderId="0" xfId="0" applyNumberFormat="1" applyFont="1" applyFill="1" applyBorder="1" applyAlignment="1">
      <alignment horizontal="center" vertical="center" wrapText="1"/>
    </xf>
    <xf numFmtId="170" fontId="6" fillId="29" borderId="0" xfId="0" quotePrefix="1" applyNumberFormat="1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</cellXfs>
  <cellStyles count="445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10" xfId="353"/>
    <cellStyle name="Column-Header 2" xfId="73"/>
    <cellStyle name="Column-Header 2 2" xfId="354"/>
    <cellStyle name="Column-Header 3" xfId="74"/>
    <cellStyle name="Column-Header 3 2" xfId="355"/>
    <cellStyle name="Column-Header 4" xfId="75"/>
    <cellStyle name="Column-Header 4 2" xfId="356"/>
    <cellStyle name="Column-Header 5" xfId="76"/>
    <cellStyle name="Column-Header 5 2" xfId="357"/>
    <cellStyle name="Column-Header 6" xfId="77"/>
    <cellStyle name="Column-Header 6 2" xfId="358"/>
    <cellStyle name="Column-Header 7" xfId="78"/>
    <cellStyle name="Column-Header 7 2" xfId="79"/>
    <cellStyle name="Column-Header 7 2 2" xfId="360"/>
    <cellStyle name="Column-Header 7 3" xfId="359"/>
    <cellStyle name="Column-Header 8" xfId="80"/>
    <cellStyle name="Column-Header 8 2" xfId="81"/>
    <cellStyle name="Column-Header 8 2 2" xfId="362"/>
    <cellStyle name="Column-Header 8 3" xfId="361"/>
    <cellStyle name="Column-Header 9" xfId="82"/>
    <cellStyle name="Column-Header 9 2" xfId="83"/>
    <cellStyle name="Column-Header 9 2 2" xfId="364"/>
    <cellStyle name="Column-Header 9 3" xfId="36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10 2" xfId="366"/>
    <cellStyle name="Define-Column 11" xfId="365"/>
    <cellStyle name="Define-Column 2" xfId="88"/>
    <cellStyle name="Define-Column 2 2" xfId="367"/>
    <cellStyle name="Define-Column 3" xfId="89"/>
    <cellStyle name="Define-Column 3 2" xfId="368"/>
    <cellStyle name="Define-Column 4" xfId="90"/>
    <cellStyle name="Define-Column 4 2" xfId="369"/>
    <cellStyle name="Define-Column 5" xfId="91"/>
    <cellStyle name="Define-Column 5 2" xfId="370"/>
    <cellStyle name="Define-Column 6" xfId="92"/>
    <cellStyle name="Define-Column 6 2" xfId="371"/>
    <cellStyle name="Define-Column 7" xfId="93"/>
    <cellStyle name="Define-Column 7 2" xfId="94"/>
    <cellStyle name="Define-Column 7 2 2" xfId="373"/>
    <cellStyle name="Define-Column 7 3" xfId="95"/>
    <cellStyle name="Define-Column 7 3 2" xfId="374"/>
    <cellStyle name="Define-Column 7 4" xfId="372"/>
    <cellStyle name="Define-Column 8" xfId="96"/>
    <cellStyle name="Define-Column 8 2" xfId="97"/>
    <cellStyle name="Define-Column 8 2 2" xfId="376"/>
    <cellStyle name="Define-Column 8 3" xfId="98"/>
    <cellStyle name="Define-Column 8 3 2" xfId="377"/>
    <cellStyle name="Define-Column 8 4" xfId="375"/>
    <cellStyle name="Define-Column 9" xfId="99"/>
    <cellStyle name="Define-Column 9 2" xfId="100"/>
    <cellStyle name="Define-Column 9 2 2" xfId="379"/>
    <cellStyle name="Define-Column 9 3" xfId="101"/>
    <cellStyle name="Define-Column 9 3 2" xfId="380"/>
    <cellStyle name="Define-Column 9 4" xfId="378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 2 2" xfId="382"/>
    <cellStyle name="Level2 3" xfId="381"/>
    <cellStyle name="Level2-Hide" xfId="139"/>
    <cellStyle name="Level2-Hide 2" xfId="140"/>
    <cellStyle name="Level2-Hide 2 2" xfId="384"/>
    <cellStyle name="Level2-Hide 3" xfId="383"/>
    <cellStyle name="Level2-Numbers" xfId="141"/>
    <cellStyle name="Level2-Numbers 2" xfId="142"/>
    <cellStyle name="Level2-Numbers 2 2" xfId="386"/>
    <cellStyle name="Level2-Numbers 3" xfId="385"/>
    <cellStyle name="Level2-Numbers-Hide" xfId="143"/>
    <cellStyle name="Level2-Numbers-Hide 2" xfId="387"/>
    <cellStyle name="Level3" xfId="144"/>
    <cellStyle name="Level3 2" xfId="145"/>
    <cellStyle name="Level3 2 2" xfId="389"/>
    <cellStyle name="Level3 3" xfId="146"/>
    <cellStyle name="Level3 3 2" xfId="390"/>
    <cellStyle name="Level3 4" xfId="388"/>
    <cellStyle name="Level3_План департамент_2010_1207" xfId="147"/>
    <cellStyle name="Level3-Hide" xfId="148"/>
    <cellStyle name="Level3-Hide 2" xfId="149"/>
    <cellStyle name="Level3-Hide 2 2" xfId="392"/>
    <cellStyle name="Level3-Hide 3" xfId="391"/>
    <cellStyle name="Level3-Numbers" xfId="150"/>
    <cellStyle name="Level3-Numbers 2" xfId="151"/>
    <cellStyle name="Level3-Numbers 2 2" xfId="394"/>
    <cellStyle name="Level3-Numbers 3" xfId="152"/>
    <cellStyle name="Level3-Numbers 3 2" xfId="395"/>
    <cellStyle name="Level3-Numbers 4" xfId="393"/>
    <cellStyle name="Level3-Numbers_План департамент_2010_1207" xfId="153"/>
    <cellStyle name="Level3-Numbers-Hide" xfId="154"/>
    <cellStyle name="Level3-Numbers-Hide 2" xfId="396"/>
    <cellStyle name="Level4" xfId="155"/>
    <cellStyle name="Level4 2" xfId="156"/>
    <cellStyle name="Level4 2 2" xfId="398"/>
    <cellStyle name="Level4 3" xfId="397"/>
    <cellStyle name="Level4-Hide" xfId="157"/>
    <cellStyle name="Level4-Hide 2" xfId="158"/>
    <cellStyle name="Level4-Hide 2 2" xfId="400"/>
    <cellStyle name="Level4-Hide 3" xfId="399"/>
    <cellStyle name="Level4-Numbers" xfId="159"/>
    <cellStyle name="Level4-Numbers 2" xfId="160"/>
    <cellStyle name="Level4-Numbers 2 2" xfId="402"/>
    <cellStyle name="Level4-Numbers 3" xfId="401"/>
    <cellStyle name="Level4-Numbers-Hide" xfId="161"/>
    <cellStyle name="Level4-Numbers-Hide 2" xfId="403"/>
    <cellStyle name="Level5" xfId="162"/>
    <cellStyle name="Level5 2" xfId="163"/>
    <cellStyle name="Level5 2 2" xfId="405"/>
    <cellStyle name="Level5 3" xfId="404"/>
    <cellStyle name="Level5-Hide" xfId="164"/>
    <cellStyle name="Level5-Hide 2" xfId="165"/>
    <cellStyle name="Level5-Hide 2 2" xfId="407"/>
    <cellStyle name="Level5-Hide 3" xfId="406"/>
    <cellStyle name="Level5-Numbers" xfId="166"/>
    <cellStyle name="Level5-Numbers 2" xfId="167"/>
    <cellStyle name="Level5-Numbers 2 2" xfId="409"/>
    <cellStyle name="Level5-Numbers 3" xfId="408"/>
    <cellStyle name="Level5-Numbers-Hide" xfId="168"/>
    <cellStyle name="Level5-Numbers-Hide 2" xfId="410"/>
    <cellStyle name="Level6" xfId="169"/>
    <cellStyle name="Level6 2" xfId="170"/>
    <cellStyle name="Level6 2 2" xfId="412"/>
    <cellStyle name="Level6 3" xfId="411"/>
    <cellStyle name="Level6-Hide" xfId="171"/>
    <cellStyle name="Level6-Hide 2" xfId="172"/>
    <cellStyle name="Level6-Hide 2 2" xfId="414"/>
    <cellStyle name="Level6-Hide 3" xfId="413"/>
    <cellStyle name="Level6-Numbers" xfId="173"/>
    <cellStyle name="Level6-Numbers 2" xfId="174"/>
    <cellStyle name="Level6-Numbers 2 2" xfId="416"/>
    <cellStyle name="Level6-Numbers 3" xfId="415"/>
    <cellStyle name="Level7" xfId="175"/>
    <cellStyle name="Level7 2" xfId="417"/>
    <cellStyle name="Level7-Hide" xfId="176"/>
    <cellStyle name="Level7-Hide 2" xfId="418"/>
    <cellStyle name="Level7-Numbers" xfId="177"/>
    <cellStyle name="Level7-Numbers 2" xfId="419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 2" xfId="420"/>
    <cellStyle name="Number-Cells-Column2" xfId="185"/>
    <cellStyle name="Number-Cells-Column2 2" xfId="421"/>
    <cellStyle name="Number-Cells-Column5" xfId="186"/>
    <cellStyle name="Number-Cells-Column5 2" xfId="422"/>
    <cellStyle name="Output" xfId="187"/>
    <cellStyle name="Output 2" xfId="423"/>
    <cellStyle name="Row-Header" xfId="188"/>
    <cellStyle name="Row-Header 2" xfId="189"/>
    <cellStyle name="Row-Header 2 2" xfId="425"/>
    <cellStyle name="Row-Header 3" xfId="424"/>
    <cellStyle name="Title" xfId="190"/>
    <cellStyle name="Total" xfId="191"/>
    <cellStyle name="Total 2" xfId="426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2 2" xfId="427"/>
    <cellStyle name="Вывод 3" xfId="208"/>
    <cellStyle name="Вывод 3 2" xfId="42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2 2" xfId="429"/>
    <cellStyle name="Итог 3" xfId="221"/>
    <cellStyle name="Итог 3 2" xfId="430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 3 2" xfId="431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0 2" xfId="432"/>
    <cellStyle name="Обычный 3 11" xfId="259"/>
    <cellStyle name="Обычный 3 11 2" xfId="433"/>
    <cellStyle name="Обычный 3 12" xfId="260"/>
    <cellStyle name="Обычный 3 12 2" xfId="434"/>
    <cellStyle name="Обычный 3 13" xfId="261"/>
    <cellStyle name="Обычный 3 13 2" xfId="435"/>
    <cellStyle name="Обычный 3 14" xfId="262"/>
    <cellStyle name="Обычный 3 2" xfId="263"/>
    <cellStyle name="Обычный 3 2 2" xfId="436"/>
    <cellStyle name="Обычный 3 3" xfId="264"/>
    <cellStyle name="Обычный 3 3 2" xfId="437"/>
    <cellStyle name="Обычный 3 4" xfId="265"/>
    <cellStyle name="Обычный 3 4 2" xfId="438"/>
    <cellStyle name="Обычный 3 5" xfId="266"/>
    <cellStyle name="Обычный 3 5 2" xfId="439"/>
    <cellStyle name="Обычный 3 6" xfId="267"/>
    <cellStyle name="Обычный 3 6 2" xfId="440"/>
    <cellStyle name="Обычный 3 7" xfId="268"/>
    <cellStyle name="Обычный 3 7 2" xfId="441"/>
    <cellStyle name="Обычный 3 8" xfId="269"/>
    <cellStyle name="Обычный 3 8 2" xfId="442"/>
    <cellStyle name="Обычный 3 9" xfId="270"/>
    <cellStyle name="Обычный 3 9 2" xfId="443"/>
    <cellStyle name="Обычный 3_Дефицит_7 млрд_0608_бс" xfId="271"/>
    <cellStyle name="Обычный 4" xfId="272"/>
    <cellStyle name="Обычный 4 2" xfId="444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79"/>
  <sheetViews>
    <sheetView view="pageBreakPreview" topLeftCell="A49" zoomScale="75" zoomScaleNormal="75" zoomScaleSheetLayoutView="75" workbookViewId="0">
      <selection activeCell="O123" sqref="O123"/>
    </sheetView>
  </sheetViews>
  <sheetFormatPr defaultRowHeight="20.25"/>
  <cols>
    <col min="1" max="1" width="68.5703125" style="108" customWidth="1"/>
    <col min="2" max="2" width="15.28515625" style="360" customWidth="1"/>
    <col min="3" max="5" width="18" style="360" customWidth="1"/>
    <col min="6" max="6" width="18.42578125" style="108" customWidth="1"/>
    <col min="7" max="7" width="20.7109375" style="108" customWidth="1"/>
    <col min="8" max="8" width="21.42578125" style="108" customWidth="1"/>
    <col min="9" max="9" width="22.28515625" style="108" customWidth="1"/>
    <col min="10" max="10" width="18.140625" style="108" hidden="1" customWidth="1"/>
    <col min="11" max="11" width="10" style="108" customWidth="1"/>
    <col min="12" max="12" width="17.42578125" style="108" customWidth="1"/>
    <col min="13" max="14" width="9.140625" style="108" customWidth="1"/>
    <col min="15" max="15" width="10.5703125" style="108" customWidth="1"/>
    <col min="16" max="16384" width="9.140625" style="108"/>
  </cols>
  <sheetData>
    <row r="1" spans="1:10">
      <c r="A1" s="462"/>
      <c r="B1" s="462"/>
      <c r="C1" s="462"/>
      <c r="D1" s="462"/>
      <c r="E1" s="462"/>
      <c r="F1" s="462"/>
      <c r="G1" s="462"/>
      <c r="H1" s="462"/>
      <c r="I1" s="462"/>
    </row>
    <row r="2" spans="1:10" ht="18.75" customHeight="1">
      <c r="A2" s="474"/>
      <c r="B2" s="475"/>
      <c r="D2" s="108"/>
      <c r="E2" s="108"/>
      <c r="F2" s="108" t="s">
        <v>430</v>
      </c>
    </row>
    <row r="3" spans="1:10">
      <c r="A3" s="475"/>
      <c r="B3" s="475"/>
      <c r="D3" s="108"/>
      <c r="E3" s="108"/>
      <c r="F3" s="108" t="s">
        <v>431</v>
      </c>
    </row>
    <row r="4" spans="1:10" ht="17.25" customHeight="1">
      <c r="A4" s="475"/>
      <c r="B4" s="475"/>
      <c r="D4" s="160"/>
      <c r="E4" s="160"/>
      <c r="F4" s="108" t="s">
        <v>432</v>
      </c>
    </row>
    <row r="5" spans="1:10" ht="18" customHeight="1">
      <c r="A5" s="475"/>
      <c r="B5" s="475"/>
      <c r="D5" s="160"/>
      <c r="E5" s="160"/>
      <c r="J5" s="126"/>
    </row>
    <row r="6" spans="1:10" ht="18.75" customHeight="1">
      <c r="A6" s="475"/>
      <c r="B6" s="475"/>
      <c r="D6" s="160"/>
      <c r="E6" s="160"/>
      <c r="F6" s="125"/>
      <c r="J6" s="393"/>
    </row>
    <row r="7" spans="1:10" ht="18.75" customHeight="1">
      <c r="A7" s="360"/>
      <c r="D7" s="160"/>
      <c r="E7" s="160"/>
      <c r="F7" s="160"/>
      <c r="G7" s="393"/>
      <c r="H7" s="393"/>
      <c r="I7" s="393"/>
      <c r="J7" s="393"/>
    </row>
    <row r="8" spans="1:10" ht="18.75" customHeight="1">
      <c r="D8" s="160"/>
      <c r="E8" s="160"/>
      <c r="F8" s="160"/>
      <c r="G8" s="473"/>
      <c r="H8" s="473"/>
      <c r="I8" s="473"/>
      <c r="J8" s="473"/>
    </row>
    <row r="9" spans="1:10" ht="18.75" customHeight="1">
      <c r="A9" s="108" t="s">
        <v>327</v>
      </c>
      <c r="B9" s="160"/>
      <c r="F9" s="118"/>
      <c r="G9" s="477" t="s">
        <v>98</v>
      </c>
      <c r="H9" s="477"/>
      <c r="I9" s="477"/>
      <c r="J9" s="477"/>
    </row>
    <row r="10" spans="1:10">
      <c r="B10" s="160"/>
      <c r="C10" s="109"/>
      <c r="D10" s="118"/>
      <c r="E10" s="118"/>
      <c r="F10" s="118"/>
      <c r="G10" s="471"/>
      <c r="H10" s="471"/>
      <c r="I10" s="471"/>
      <c r="J10" s="471"/>
    </row>
    <row r="11" spans="1:10" ht="18.75" customHeight="1">
      <c r="A11" s="476" t="s">
        <v>450</v>
      </c>
      <c r="B11" s="472"/>
      <c r="C11" s="394"/>
      <c r="D11" s="394"/>
      <c r="E11" s="394"/>
      <c r="F11" s="161"/>
      <c r="G11" s="395"/>
      <c r="H11" s="395"/>
      <c r="I11" s="395"/>
      <c r="J11" s="395"/>
    </row>
    <row r="12" spans="1:10" ht="20.25" customHeight="1">
      <c r="A12" s="393" t="s">
        <v>330</v>
      </c>
      <c r="D12" s="108"/>
      <c r="E12" s="108"/>
      <c r="F12" s="162"/>
      <c r="G12" s="471"/>
      <c r="H12" s="471"/>
      <c r="I12" s="471"/>
      <c r="J12" s="471"/>
    </row>
    <row r="13" spans="1:10" ht="19.5" customHeight="1">
      <c r="A13" s="396"/>
      <c r="B13" s="397" t="s">
        <v>509</v>
      </c>
      <c r="F13" s="160"/>
      <c r="G13" s="395"/>
      <c r="H13" s="395"/>
      <c r="I13" s="395"/>
      <c r="J13" s="395"/>
    </row>
    <row r="14" spans="1:10" ht="19.5" customHeight="1">
      <c r="A14" s="462" t="s">
        <v>293</v>
      </c>
      <c r="B14" s="462"/>
      <c r="F14" s="160"/>
      <c r="G14" s="471"/>
      <c r="H14" s="471"/>
      <c r="I14" s="471"/>
      <c r="J14" s="471"/>
    </row>
    <row r="15" spans="1:10" ht="19.5" customHeight="1">
      <c r="A15" s="470"/>
      <c r="B15" s="470"/>
      <c r="C15" s="109"/>
      <c r="D15" s="160"/>
      <c r="E15" s="160"/>
      <c r="F15" s="160"/>
      <c r="G15" s="478"/>
      <c r="H15" s="478"/>
      <c r="I15" s="478"/>
      <c r="J15" s="478"/>
    </row>
    <row r="16" spans="1:10" ht="16.5" customHeight="1">
      <c r="A16" s="462"/>
      <c r="B16" s="462"/>
      <c r="C16" s="109"/>
      <c r="D16" s="160"/>
      <c r="E16" s="160"/>
      <c r="F16" s="160"/>
      <c r="G16" s="393"/>
      <c r="H16" s="393"/>
      <c r="I16" s="393"/>
      <c r="J16" s="393"/>
    </row>
    <row r="17" spans="1:10" ht="16.5" customHeight="1">
      <c r="A17" s="360"/>
      <c r="C17" s="109"/>
      <c r="D17" s="160"/>
      <c r="E17" s="160"/>
      <c r="F17" s="160"/>
      <c r="G17" s="393"/>
      <c r="H17" s="393"/>
      <c r="I17" s="393"/>
      <c r="J17" s="393"/>
    </row>
    <row r="18" spans="1:10" ht="18.75" customHeight="1">
      <c r="A18" s="473" t="s">
        <v>328</v>
      </c>
      <c r="B18" s="473"/>
      <c r="D18" s="160"/>
      <c r="E18" s="160"/>
      <c r="F18" s="160"/>
      <c r="G18" s="473" t="s">
        <v>328</v>
      </c>
      <c r="H18" s="473"/>
      <c r="I18" s="473"/>
      <c r="J18" s="473"/>
    </row>
    <row r="19" spans="1:10" ht="15.75" customHeight="1">
      <c r="D19" s="160"/>
      <c r="E19" s="160"/>
      <c r="F19" s="160"/>
      <c r="I19" s="360"/>
      <c r="J19" s="360"/>
    </row>
    <row r="20" spans="1:10" ht="27.75" customHeight="1">
      <c r="A20" s="471" t="s">
        <v>433</v>
      </c>
      <c r="B20" s="472"/>
      <c r="E20" s="360" t="s">
        <v>329</v>
      </c>
      <c r="F20" s="118"/>
      <c r="G20" s="398" t="s">
        <v>435</v>
      </c>
      <c r="H20" s="360"/>
      <c r="I20" s="360"/>
      <c r="J20" s="360"/>
    </row>
    <row r="21" spans="1:10" ht="21" customHeight="1">
      <c r="A21" s="495"/>
      <c r="B21" s="495"/>
      <c r="F21" s="162"/>
    </row>
    <row r="22" spans="1:10" ht="27" customHeight="1">
      <c r="A22" s="399"/>
      <c r="B22" s="400" t="s">
        <v>434</v>
      </c>
      <c r="F22" s="162"/>
      <c r="G22" s="496" t="s">
        <v>559</v>
      </c>
      <c r="H22" s="496"/>
      <c r="I22" s="496"/>
      <c r="J22" s="496"/>
    </row>
    <row r="23" spans="1:10" ht="15.75" customHeight="1">
      <c r="A23" s="462" t="s">
        <v>293</v>
      </c>
      <c r="B23" s="462"/>
      <c r="F23" s="162"/>
      <c r="G23" s="497" t="s">
        <v>293</v>
      </c>
      <c r="H23" s="497"/>
      <c r="I23" s="497"/>
      <c r="J23" s="497"/>
    </row>
    <row r="24" spans="1:10" ht="15.75" customHeight="1">
      <c r="G24" s="478"/>
      <c r="H24" s="478"/>
      <c r="I24" s="478"/>
      <c r="J24" s="478"/>
    </row>
    <row r="25" spans="1:10">
      <c r="C25" s="401"/>
      <c r="D25" s="402"/>
      <c r="E25" s="402"/>
      <c r="F25" s="162"/>
      <c r="G25" s="478"/>
      <c r="H25" s="478"/>
      <c r="I25" s="478"/>
      <c r="J25" s="478"/>
    </row>
    <row r="26" spans="1:10" ht="25.5" customHeight="1">
      <c r="A26" s="110"/>
      <c r="B26" s="498"/>
      <c r="C26" s="498"/>
      <c r="D26" s="498"/>
      <c r="E26" s="498"/>
      <c r="F26" s="498"/>
      <c r="G26" s="111"/>
      <c r="H26" s="137" t="s">
        <v>561</v>
      </c>
      <c r="I26" s="113" t="s">
        <v>103</v>
      </c>
      <c r="J26" s="107" t="s">
        <v>159</v>
      </c>
    </row>
    <row r="27" spans="1:10" ht="44.25" customHeight="1">
      <c r="A27" s="114" t="s">
        <v>13</v>
      </c>
      <c r="B27" s="481" t="s">
        <v>451</v>
      </c>
      <c r="C27" s="481"/>
      <c r="D27" s="481"/>
      <c r="E27" s="481"/>
      <c r="F27" s="481"/>
      <c r="G27" s="487"/>
      <c r="H27" s="112">
        <v>37898491</v>
      </c>
      <c r="I27" s="116" t="s">
        <v>101</v>
      </c>
      <c r="J27" s="107"/>
    </row>
    <row r="28" spans="1:10" ht="24.75" customHeight="1">
      <c r="A28" s="114" t="s">
        <v>14</v>
      </c>
      <c r="B28" s="481" t="s">
        <v>437</v>
      </c>
      <c r="C28" s="481"/>
      <c r="D28" s="481"/>
      <c r="E28" s="481"/>
      <c r="F28" s="481"/>
      <c r="G28" s="115"/>
      <c r="H28" s="112">
        <v>430</v>
      </c>
      <c r="I28" s="116" t="s">
        <v>100</v>
      </c>
      <c r="J28" s="107"/>
    </row>
    <row r="29" spans="1:10" ht="24.75" customHeight="1">
      <c r="A29" s="114" t="s">
        <v>19</v>
      </c>
      <c r="B29" s="481" t="s">
        <v>438</v>
      </c>
      <c r="C29" s="481"/>
      <c r="D29" s="481"/>
      <c r="E29" s="481"/>
      <c r="F29" s="481"/>
      <c r="G29" s="115"/>
      <c r="H29" s="112">
        <v>510100000</v>
      </c>
      <c r="I29" s="116" t="s">
        <v>99</v>
      </c>
      <c r="J29" s="107"/>
    </row>
    <row r="30" spans="1:10" ht="24.75" customHeight="1">
      <c r="A30" s="114" t="s">
        <v>423</v>
      </c>
      <c r="B30" s="481" t="s">
        <v>452</v>
      </c>
      <c r="C30" s="481"/>
      <c r="D30" s="481"/>
      <c r="E30" s="481"/>
      <c r="F30" s="481"/>
      <c r="G30" s="115"/>
      <c r="H30" s="112"/>
      <c r="I30" s="116" t="s">
        <v>9</v>
      </c>
      <c r="J30" s="107"/>
    </row>
    <row r="31" spans="1:10" ht="24.75" customHeight="1">
      <c r="A31" s="114" t="s">
        <v>16</v>
      </c>
      <c r="B31" s="481" t="s">
        <v>453</v>
      </c>
      <c r="C31" s="481"/>
      <c r="D31" s="481"/>
      <c r="E31" s="481"/>
      <c r="F31" s="481"/>
      <c r="G31" s="115"/>
      <c r="H31" s="112"/>
      <c r="I31" s="116" t="s">
        <v>8</v>
      </c>
      <c r="J31" s="107"/>
    </row>
    <row r="32" spans="1:10" ht="24.75" customHeight="1">
      <c r="A32" s="114" t="s">
        <v>15</v>
      </c>
      <c r="B32" s="481" t="s">
        <v>454</v>
      </c>
      <c r="C32" s="481"/>
      <c r="D32" s="481"/>
      <c r="E32" s="481"/>
      <c r="F32" s="481"/>
      <c r="G32" s="115"/>
      <c r="H32" s="112" t="s">
        <v>457</v>
      </c>
      <c r="I32" s="116" t="s">
        <v>10</v>
      </c>
      <c r="J32" s="107"/>
    </row>
    <row r="33" spans="1:10" ht="24.75" customHeight="1">
      <c r="A33" s="114" t="s">
        <v>294</v>
      </c>
      <c r="B33" s="481" t="s">
        <v>401</v>
      </c>
      <c r="C33" s="481"/>
      <c r="D33" s="481"/>
      <c r="E33" s="481"/>
      <c r="F33" s="481"/>
      <c r="G33" s="485" t="s">
        <v>130</v>
      </c>
      <c r="H33" s="486"/>
      <c r="I33" s="116"/>
      <c r="J33" s="107"/>
    </row>
    <row r="34" spans="1:10" ht="24.75" customHeight="1">
      <c r="A34" s="114" t="s">
        <v>20</v>
      </c>
      <c r="B34" s="483" t="s">
        <v>437</v>
      </c>
      <c r="C34" s="483"/>
      <c r="D34" s="483"/>
      <c r="E34" s="483"/>
      <c r="F34" s="483"/>
      <c r="G34" s="485" t="s">
        <v>131</v>
      </c>
      <c r="H34" s="486"/>
      <c r="I34" s="116"/>
      <c r="J34" s="107"/>
    </row>
    <row r="35" spans="1:10" ht="24.75" customHeight="1">
      <c r="A35" s="114" t="s">
        <v>87</v>
      </c>
      <c r="B35" s="134" t="s">
        <v>622</v>
      </c>
      <c r="C35" s="135"/>
      <c r="D35" s="135"/>
      <c r="E35" s="135"/>
      <c r="F35" s="135"/>
      <c r="G35" s="115"/>
      <c r="H35" s="117"/>
      <c r="I35" s="116"/>
      <c r="J35" s="107"/>
    </row>
    <row r="36" spans="1:10" ht="24.75" customHeight="1">
      <c r="A36" s="114" t="s">
        <v>326</v>
      </c>
      <c r="B36" s="484" t="s">
        <v>455</v>
      </c>
      <c r="C36" s="484"/>
      <c r="D36" s="484"/>
      <c r="E36" s="484"/>
      <c r="F36" s="484"/>
      <c r="G36" s="115"/>
      <c r="H36" s="117"/>
      <c r="I36" s="116"/>
      <c r="J36" s="107"/>
    </row>
    <row r="37" spans="1:10" ht="24.75" customHeight="1">
      <c r="A37" s="114" t="s">
        <v>11</v>
      </c>
      <c r="B37" s="481" t="s">
        <v>456</v>
      </c>
      <c r="C37" s="481"/>
      <c r="D37" s="481"/>
      <c r="E37" s="481"/>
      <c r="F37" s="481"/>
      <c r="G37" s="115"/>
      <c r="H37" s="117"/>
      <c r="I37" s="116"/>
      <c r="J37" s="107"/>
    </row>
    <row r="38" spans="1:10" ht="24.75" customHeight="1">
      <c r="A38" s="114" t="s">
        <v>12</v>
      </c>
      <c r="B38" s="482" t="s">
        <v>562</v>
      </c>
      <c r="C38" s="482"/>
      <c r="D38" s="482"/>
      <c r="E38" s="482"/>
      <c r="F38" s="482"/>
      <c r="G38" s="115"/>
      <c r="H38" s="117"/>
      <c r="I38" s="116"/>
      <c r="J38" s="107"/>
    </row>
    <row r="39" spans="1:10" ht="71.25" customHeight="1">
      <c r="A39" s="480" t="s">
        <v>563</v>
      </c>
      <c r="B39" s="479"/>
      <c r="C39" s="479"/>
      <c r="D39" s="479"/>
      <c r="E39" s="479"/>
      <c r="F39" s="479"/>
      <c r="G39" s="479"/>
      <c r="H39" s="479"/>
      <c r="I39" s="479"/>
      <c r="J39" s="479"/>
    </row>
    <row r="40" spans="1:10" ht="24.75" customHeight="1">
      <c r="A40" s="479" t="s">
        <v>138</v>
      </c>
      <c r="B40" s="479"/>
      <c r="C40" s="479"/>
      <c r="D40" s="479"/>
      <c r="E40" s="479"/>
      <c r="F40" s="479"/>
      <c r="G40" s="479"/>
      <c r="H40" s="479"/>
      <c r="I40" s="479"/>
      <c r="J40" s="479"/>
    </row>
    <row r="41" spans="1:10" ht="23.25" customHeight="1">
      <c r="B41" s="118"/>
      <c r="C41" s="109"/>
      <c r="D41" s="118"/>
      <c r="E41" s="118"/>
      <c r="F41" s="118"/>
      <c r="G41" s="118"/>
      <c r="H41" s="118"/>
      <c r="I41" s="119" t="s">
        <v>362</v>
      </c>
      <c r="J41" s="118" t="s">
        <v>335</v>
      </c>
    </row>
    <row r="42" spans="1:10" ht="41.25" customHeight="1">
      <c r="A42" s="490" t="s">
        <v>164</v>
      </c>
      <c r="B42" s="463" t="s">
        <v>17</v>
      </c>
      <c r="C42" s="463" t="s">
        <v>564</v>
      </c>
      <c r="D42" s="463" t="s">
        <v>565</v>
      </c>
      <c r="E42" s="488" t="s">
        <v>566</v>
      </c>
      <c r="F42" s="463" t="s">
        <v>567</v>
      </c>
      <c r="G42" s="463" t="s">
        <v>165</v>
      </c>
      <c r="H42" s="463"/>
      <c r="I42" s="463"/>
      <c r="J42" s="463"/>
    </row>
    <row r="43" spans="1:10" ht="77.25" customHeight="1">
      <c r="A43" s="490"/>
      <c r="B43" s="463"/>
      <c r="C43" s="463"/>
      <c r="D43" s="463"/>
      <c r="E43" s="488"/>
      <c r="F43" s="463"/>
      <c r="G43" s="361" t="s">
        <v>517</v>
      </c>
      <c r="H43" s="361" t="s">
        <v>529</v>
      </c>
      <c r="I43" s="463" t="s">
        <v>568</v>
      </c>
      <c r="J43" s="464"/>
    </row>
    <row r="44" spans="1:10" ht="22.5" customHeight="1">
      <c r="A44" s="164">
        <v>1</v>
      </c>
      <c r="B44" s="364">
        <v>2</v>
      </c>
      <c r="C44" s="364">
        <v>3</v>
      </c>
      <c r="D44" s="364">
        <v>4</v>
      </c>
      <c r="E44" s="364">
        <v>5</v>
      </c>
      <c r="F44" s="364">
        <v>6</v>
      </c>
      <c r="G44" s="364">
        <v>7</v>
      </c>
      <c r="H44" s="364">
        <v>8</v>
      </c>
      <c r="I44" s="493">
        <v>9</v>
      </c>
      <c r="J44" s="494"/>
    </row>
    <row r="45" spans="1:10" ht="24.95" customHeight="1">
      <c r="A45" s="491" t="s">
        <v>80</v>
      </c>
      <c r="B45" s="491"/>
      <c r="C45" s="491"/>
      <c r="D45" s="491"/>
      <c r="E45" s="491"/>
      <c r="F45" s="491"/>
      <c r="G45" s="491"/>
      <c r="H45" s="491"/>
      <c r="I45" s="491"/>
      <c r="J45" s="491"/>
    </row>
    <row r="46" spans="1:10" ht="45" customHeight="1">
      <c r="A46" s="170" t="s">
        <v>139</v>
      </c>
      <c r="B46" s="403">
        <v>1000</v>
      </c>
      <c r="C46" s="361">
        <f>'I. Фін результат'!C8</f>
        <v>36880</v>
      </c>
      <c r="D46" s="361">
        <f>'I. Фін результат'!D8</f>
        <v>41938</v>
      </c>
      <c r="E46" s="361">
        <f>'I. Фін результат'!E8</f>
        <v>38431</v>
      </c>
      <c r="F46" s="361">
        <f>'I. Фін результат'!F8</f>
        <v>40149</v>
      </c>
      <c r="G46" s="361">
        <f>F46*104%</f>
        <v>41754.959999999999</v>
      </c>
      <c r="H46" s="361">
        <f>G46*105.9%</f>
        <v>44218.502640000006</v>
      </c>
      <c r="I46" s="463">
        <f>H46</f>
        <v>44218.502640000006</v>
      </c>
      <c r="J46" s="464"/>
    </row>
    <row r="47" spans="1:10" ht="41.25" customHeight="1">
      <c r="A47" s="170" t="s">
        <v>120</v>
      </c>
      <c r="B47" s="403">
        <v>1010</v>
      </c>
      <c r="C47" s="361">
        <f>'I. Фін результат'!C9</f>
        <v>-36030</v>
      </c>
      <c r="D47" s="361">
        <f>'I. Фін результат'!D9</f>
        <v>-39412</v>
      </c>
      <c r="E47" s="361">
        <f>'I. Фін результат'!E9</f>
        <v>-36643</v>
      </c>
      <c r="F47" s="361">
        <f>'I. Фін результат'!F9</f>
        <v>-38636</v>
      </c>
      <c r="G47" s="361">
        <f>F47*104%</f>
        <v>-40181.440000000002</v>
      </c>
      <c r="H47" s="361">
        <f>G47*105.9%</f>
        <v>-42552.144960000012</v>
      </c>
      <c r="I47" s="463">
        <f>H47</f>
        <v>-42552.144960000012</v>
      </c>
      <c r="J47" s="464"/>
    </row>
    <row r="48" spans="1:10" ht="28.5" customHeight="1">
      <c r="A48" s="168" t="s">
        <v>177</v>
      </c>
      <c r="B48" s="403">
        <v>1020</v>
      </c>
      <c r="C48" s="165">
        <f>SUM(C46:C47)</f>
        <v>850</v>
      </c>
      <c r="D48" s="165">
        <f t="shared" ref="D48:H48" si="0">SUM(D46:D47)</f>
        <v>2526</v>
      </c>
      <c r="E48" s="165">
        <f t="shared" si="0"/>
        <v>1788</v>
      </c>
      <c r="F48" s="165">
        <f t="shared" si="0"/>
        <v>1513</v>
      </c>
      <c r="G48" s="165">
        <f t="shared" si="0"/>
        <v>1573.5199999999968</v>
      </c>
      <c r="H48" s="165">
        <f t="shared" si="0"/>
        <v>1666.3576799999937</v>
      </c>
      <c r="I48" s="499">
        <f>I46+I47</f>
        <v>1666.3576799999937</v>
      </c>
      <c r="J48" s="500"/>
    </row>
    <row r="49" spans="1:10" ht="27.75" customHeight="1">
      <c r="A49" s="170" t="s">
        <v>105</v>
      </c>
      <c r="B49" s="403">
        <v>1030</v>
      </c>
      <c r="C49" s="361">
        <f>'I. Фін результат'!C19</f>
        <v>-4571</v>
      </c>
      <c r="D49" s="361">
        <f>'I. Фін результат'!D19</f>
        <v>-5936</v>
      </c>
      <c r="E49" s="361">
        <f>'I. Фін результат'!E19</f>
        <v>-4754</v>
      </c>
      <c r="F49" s="361">
        <f>'I. Фін результат'!F19</f>
        <v>-5524</v>
      </c>
      <c r="G49" s="361">
        <f>F49*104%</f>
        <v>-5744.96</v>
      </c>
      <c r="H49" s="361">
        <f>G49*105.9%</f>
        <v>-6083.9126400000014</v>
      </c>
      <c r="I49" s="463">
        <f t="shared" ref="I49:I52" si="1">H49</f>
        <v>-6083.9126400000014</v>
      </c>
      <c r="J49" s="464"/>
    </row>
    <row r="50" spans="1:10" ht="27.75" customHeight="1">
      <c r="A50" s="170" t="s">
        <v>104</v>
      </c>
      <c r="B50" s="403">
        <v>1060</v>
      </c>
      <c r="C50" s="361">
        <f>'I. Фін результат'!C40</f>
        <v>-71</v>
      </c>
      <c r="D50" s="361">
        <f>'I. Фін результат'!D40</f>
        <v>-80</v>
      </c>
      <c r="E50" s="361">
        <f>'I. Фін результат'!E40</f>
        <v>-40</v>
      </c>
      <c r="F50" s="361">
        <f>'I. Фін результат'!F40</f>
        <v>-80</v>
      </c>
      <c r="G50" s="361">
        <f>F50*104%</f>
        <v>-83.2</v>
      </c>
      <c r="H50" s="361">
        <f>G50*105.9%</f>
        <v>-88.108800000000016</v>
      </c>
      <c r="I50" s="463">
        <f t="shared" si="1"/>
        <v>-88.108800000000016</v>
      </c>
      <c r="J50" s="464"/>
    </row>
    <row r="51" spans="1:10" ht="27.75" customHeight="1">
      <c r="A51" s="170" t="s">
        <v>201</v>
      </c>
      <c r="B51" s="403">
        <v>1070</v>
      </c>
      <c r="C51" s="361">
        <f>'I. Фін результат'!C48</f>
        <v>5295</v>
      </c>
      <c r="D51" s="361">
        <f>'I. Фін результат'!D48</f>
        <v>6000</v>
      </c>
      <c r="E51" s="361">
        <f>'I. Фін результат'!E48</f>
        <v>2240</v>
      </c>
      <c r="F51" s="361">
        <f>'I. Фін результат'!F48</f>
        <v>3413</v>
      </c>
      <c r="G51" s="361">
        <f>F51*104%</f>
        <v>3549.52</v>
      </c>
      <c r="H51" s="361">
        <f>G51*105.9%</f>
        <v>3758.9416800000004</v>
      </c>
      <c r="I51" s="463">
        <f t="shared" si="1"/>
        <v>3758.9416800000004</v>
      </c>
      <c r="J51" s="464"/>
    </row>
    <row r="52" spans="1:10" ht="27.75" customHeight="1">
      <c r="A52" s="170" t="s">
        <v>26</v>
      </c>
      <c r="B52" s="403">
        <v>1080</v>
      </c>
      <c r="C52" s="361">
        <f>'I. Фін результат'!C52</f>
        <v>-2916</v>
      </c>
      <c r="D52" s="361">
        <f>'I. Фін результат'!D52</f>
        <v>-4000</v>
      </c>
      <c r="E52" s="361">
        <f>'I. Фін результат'!E52</f>
        <v>-1880</v>
      </c>
      <c r="F52" s="361">
        <f>'I. Фін результат'!F52</f>
        <v>-2170</v>
      </c>
      <c r="G52" s="361">
        <f>F52*104%</f>
        <v>-2256.8000000000002</v>
      </c>
      <c r="H52" s="361">
        <f>G52*105.9%</f>
        <v>-2389.9512000000004</v>
      </c>
      <c r="I52" s="463">
        <f t="shared" si="1"/>
        <v>-2389.9512000000004</v>
      </c>
      <c r="J52" s="464"/>
    </row>
    <row r="53" spans="1:10" ht="48" customHeight="1">
      <c r="A53" s="168" t="s">
        <v>4</v>
      </c>
      <c r="B53" s="403">
        <v>1100</v>
      </c>
      <c r="C53" s="165">
        <f>SUM(C48:C52)</f>
        <v>-1413</v>
      </c>
      <c r="D53" s="165">
        <f t="shared" ref="D53:J53" si="2">SUM(D48:D52)</f>
        <v>-1490</v>
      </c>
      <c r="E53" s="165">
        <f t="shared" si="2"/>
        <v>-2646</v>
      </c>
      <c r="F53" s="165">
        <f t="shared" si="2"/>
        <v>-2848</v>
      </c>
      <c r="G53" s="165">
        <f t="shared" si="2"/>
        <v>-2961.9200000000033</v>
      </c>
      <c r="H53" s="165">
        <f t="shared" si="2"/>
        <v>-3136.6732800000077</v>
      </c>
      <c r="I53" s="165">
        <f t="shared" si="2"/>
        <v>-3136.6732800000077</v>
      </c>
      <c r="J53" s="165">
        <f t="shared" si="2"/>
        <v>0</v>
      </c>
    </row>
    <row r="54" spans="1:10" ht="28.5" customHeight="1">
      <c r="A54" s="168" t="s">
        <v>106</v>
      </c>
      <c r="B54" s="403">
        <v>1310</v>
      </c>
      <c r="C54" s="165">
        <f>'I. Фін результат'!C88</f>
        <v>1177</v>
      </c>
      <c r="D54" s="165">
        <f>'I. Фін результат'!D88</f>
        <v>1110</v>
      </c>
      <c r="E54" s="165">
        <f>'I. Фін результат'!E88</f>
        <v>-236</v>
      </c>
      <c r="F54" s="165">
        <f>'I. Фін результат'!F88</f>
        <v>-568</v>
      </c>
      <c r="G54" s="165"/>
      <c r="H54" s="165"/>
      <c r="I54" s="165"/>
      <c r="J54" s="165"/>
    </row>
    <row r="55" spans="1:10" ht="28.5" customHeight="1">
      <c r="A55" s="168" t="s">
        <v>152</v>
      </c>
      <c r="B55" s="403">
        <f>' V. Коефіцієнти'!B9</f>
        <v>5010</v>
      </c>
      <c r="C55" s="165">
        <f>(C54/C46)*100</f>
        <v>3.1914316702819958</v>
      </c>
      <c r="D55" s="165">
        <f t="shared" ref="D55:J55" si="3">(D54/D46)*100</f>
        <v>2.6467642710668127</v>
      </c>
      <c r="E55" s="165">
        <f t="shared" si="3"/>
        <v>-0.61408758554292109</v>
      </c>
      <c r="F55" s="165">
        <f t="shared" si="3"/>
        <v>-1.4147301302647637</v>
      </c>
      <c r="G55" s="165">
        <f t="shared" si="3"/>
        <v>0</v>
      </c>
      <c r="H55" s="165">
        <f t="shared" si="3"/>
        <v>0</v>
      </c>
      <c r="I55" s="165">
        <f t="shared" si="3"/>
        <v>0</v>
      </c>
      <c r="J55" s="165" t="e">
        <f t="shared" si="3"/>
        <v>#DIV/0!</v>
      </c>
    </row>
    <row r="56" spans="1:10" ht="27.75" customHeight="1">
      <c r="A56" s="170" t="s">
        <v>202</v>
      </c>
      <c r="B56" s="403">
        <v>1110</v>
      </c>
      <c r="C56" s="361">
        <f>'I. Фін результат'!C60</f>
        <v>1511</v>
      </c>
      <c r="D56" s="361">
        <f>'I. Фін результат'!D60</f>
        <v>1425</v>
      </c>
      <c r="E56" s="361">
        <f>'I. Фін результат'!E60</f>
        <v>2550</v>
      </c>
      <c r="F56" s="361">
        <f>'I. Фін результат'!F60</f>
        <v>2600</v>
      </c>
      <c r="G56" s="361">
        <f>F56*104%</f>
        <v>2704</v>
      </c>
      <c r="H56" s="361">
        <f>G56*105.9%</f>
        <v>2863.5360000000005</v>
      </c>
      <c r="I56" s="463">
        <f>H56</f>
        <v>2863.5360000000005</v>
      </c>
      <c r="J56" s="464"/>
    </row>
    <row r="57" spans="1:10" ht="27.75" customHeight="1">
      <c r="A57" s="170" t="s">
        <v>203</v>
      </c>
      <c r="B57" s="403">
        <v>1120</v>
      </c>
      <c r="C57" s="361">
        <f>'I. Фін результат'!C61</f>
        <v>-8</v>
      </c>
      <c r="D57" s="166">
        <f>'I. Фін результат'!D61</f>
        <v>0</v>
      </c>
      <c r="E57" s="166">
        <f>'I. Фін результат'!E61</f>
        <v>-3</v>
      </c>
      <c r="F57" s="166">
        <f>'I. Фін результат'!F61</f>
        <v>0</v>
      </c>
      <c r="G57" s="361">
        <f t="shared" ref="G57:G61" si="4">F57*105.3%</f>
        <v>0</v>
      </c>
      <c r="H57" s="361">
        <f t="shared" ref="H57:I57" si="5">G57*105%</f>
        <v>0</v>
      </c>
      <c r="I57" s="463">
        <f t="shared" si="5"/>
        <v>0</v>
      </c>
      <c r="J57" s="464"/>
    </row>
    <row r="58" spans="1:10" ht="27.75" customHeight="1">
      <c r="A58" s="170" t="s">
        <v>204</v>
      </c>
      <c r="B58" s="403">
        <v>1130</v>
      </c>
      <c r="C58" s="361">
        <f>'I. Фін результат'!C62</f>
        <v>0</v>
      </c>
      <c r="D58" s="361">
        <f>'I. Фін результат'!D62</f>
        <v>0</v>
      </c>
      <c r="E58" s="361">
        <f>'I. Фін результат'!E62</f>
        <v>0</v>
      </c>
      <c r="F58" s="361">
        <f>'I. Фін результат'!F62</f>
        <v>0</v>
      </c>
      <c r="G58" s="361">
        <f t="shared" si="4"/>
        <v>0</v>
      </c>
      <c r="H58" s="361">
        <f t="shared" ref="H58:I58" si="6">G58*105%</f>
        <v>0</v>
      </c>
      <c r="I58" s="463">
        <f t="shared" si="6"/>
        <v>0</v>
      </c>
      <c r="J58" s="464"/>
    </row>
    <row r="59" spans="1:10" ht="27.75" customHeight="1">
      <c r="A59" s="170" t="s">
        <v>205</v>
      </c>
      <c r="B59" s="403">
        <v>1140</v>
      </c>
      <c r="C59" s="361">
        <f>'I. Фін результат'!C63</f>
        <v>-253</v>
      </c>
      <c r="D59" s="361">
        <f>'I. Фін результат'!D63</f>
        <v>-215</v>
      </c>
      <c r="E59" s="361">
        <f>'I. Фін результат'!E63</f>
        <v>-160</v>
      </c>
      <c r="F59" s="361">
        <f>'I. Фін результат'!F63</f>
        <v>-72</v>
      </c>
      <c r="G59" s="361">
        <v>-69</v>
      </c>
      <c r="H59" s="361">
        <v>-60</v>
      </c>
      <c r="I59" s="463">
        <v>0</v>
      </c>
      <c r="J59" s="464"/>
    </row>
    <row r="60" spans="1:10" ht="27.75" customHeight="1">
      <c r="A60" s="170" t="s">
        <v>207</v>
      </c>
      <c r="B60" s="403">
        <v>1150</v>
      </c>
      <c r="C60" s="361">
        <f>'I. Фін результат'!C64</f>
        <v>343</v>
      </c>
      <c r="D60" s="361">
        <f>'I. Фін результат'!D64</f>
        <v>280</v>
      </c>
      <c r="E60" s="361">
        <f>'I. Фін результат'!E64</f>
        <v>420</v>
      </c>
      <c r="F60" s="361">
        <f>'I. Фін результат'!F64</f>
        <v>320</v>
      </c>
      <c r="G60" s="361">
        <f>F60*104%</f>
        <v>332.8</v>
      </c>
      <c r="H60" s="361">
        <f>G60*105.9%</f>
        <v>352.43520000000007</v>
      </c>
      <c r="I60" s="463">
        <f>H60</f>
        <v>352.43520000000007</v>
      </c>
      <c r="J60" s="464"/>
    </row>
    <row r="61" spans="1:10" ht="27.75" customHeight="1">
      <c r="A61" s="170" t="s">
        <v>208</v>
      </c>
      <c r="B61" s="403">
        <v>1160</v>
      </c>
      <c r="C61" s="361">
        <f>'I. Фін результат'!C67</f>
        <v>-406</v>
      </c>
      <c r="D61" s="361">
        <f>'I. Фін результат'!D67</f>
        <v>0</v>
      </c>
      <c r="E61" s="361">
        <f>'I. Фін результат'!E67</f>
        <v>-161</v>
      </c>
      <c r="F61" s="361">
        <f>'I. Фін результат'!F67</f>
        <v>0</v>
      </c>
      <c r="G61" s="361">
        <f t="shared" si="4"/>
        <v>0</v>
      </c>
      <c r="H61" s="361">
        <f t="shared" ref="H61:I61" si="7">G61*105%</f>
        <v>0</v>
      </c>
      <c r="I61" s="463">
        <f t="shared" si="7"/>
        <v>0</v>
      </c>
      <c r="J61" s="464"/>
    </row>
    <row r="62" spans="1:10" ht="28.5" customHeight="1">
      <c r="A62" s="168" t="s">
        <v>79</v>
      </c>
      <c r="B62" s="403">
        <v>1170</v>
      </c>
      <c r="C62" s="165">
        <f>SUM(C53, C56:C61)</f>
        <v>-226</v>
      </c>
      <c r="D62" s="165">
        <f t="shared" ref="D62:J62" si="8">SUM(D53, D56:D61)</f>
        <v>0</v>
      </c>
      <c r="E62" s="165">
        <f t="shared" si="8"/>
        <v>0</v>
      </c>
      <c r="F62" s="165">
        <f t="shared" si="8"/>
        <v>0</v>
      </c>
      <c r="G62" s="165">
        <f t="shared" si="8"/>
        <v>5.8799999999967554</v>
      </c>
      <c r="H62" s="165">
        <f t="shared" si="8"/>
        <v>19.297919999992871</v>
      </c>
      <c r="I62" s="165">
        <f t="shared" si="8"/>
        <v>79.297919999992871</v>
      </c>
      <c r="J62" s="165">
        <f t="shared" si="8"/>
        <v>0</v>
      </c>
    </row>
    <row r="63" spans="1:10" ht="27.75" customHeight="1">
      <c r="A63" s="170" t="s">
        <v>209</v>
      </c>
      <c r="B63" s="403">
        <v>1180</v>
      </c>
      <c r="C63" s="361">
        <f>'I. Фін результат'!C71</f>
        <v>0</v>
      </c>
      <c r="D63" s="361">
        <f>'I. Фін результат'!D71</f>
        <v>0</v>
      </c>
      <c r="E63" s="361">
        <f>'I. Фін результат'!E71</f>
        <v>0</v>
      </c>
      <c r="F63" s="361">
        <f>'I. Фін результат'!F71</f>
        <v>0</v>
      </c>
      <c r="G63" s="361">
        <v>-1</v>
      </c>
      <c r="H63" s="361">
        <v>-3</v>
      </c>
      <c r="I63" s="463">
        <v>-14</v>
      </c>
      <c r="J63" s="464"/>
    </row>
    <row r="64" spans="1:10" ht="27.75" customHeight="1">
      <c r="A64" s="170" t="s">
        <v>210</v>
      </c>
      <c r="B64" s="403">
        <v>1181</v>
      </c>
      <c r="C64" s="361">
        <f>'I. Фін результат'!C72</f>
        <v>0</v>
      </c>
      <c r="D64" s="361">
        <f>'I. Фін результат'!D72</f>
        <v>0</v>
      </c>
      <c r="E64" s="361">
        <f>'I. Фін результат'!E72</f>
        <v>0</v>
      </c>
      <c r="F64" s="361">
        <f>'I. Фін результат'!F72</f>
        <v>0</v>
      </c>
      <c r="G64" s="361"/>
      <c r="H64" s="361"/>
      <c r="I64" s="361"/>
      <c r="J64" s="361"/>
    </row>
    <row r="65" spans="1:10" ht="42.75" customHeight="1">
      <c r="A65" s="170" t="s">
        <v>211</v>
      </c>
      <c r="B65" s="403">
        <v>1190</v>
      </c>
      <c r="C65" s="361">
        <f>'I. Фін результат'!C73</f>
        <v>0</v>
      </c>
      <c r="D65" s="361">
        <f>'I. Фін результат'!D73</f>
        <v>0</v>
      </c>
      <c r="E65" s="361">
        <f>'I. Фін результат'!E73</f>
        <v>0</v>
      </c>
      <c r="F65" s="361">
        <f>'I. Фін результат'!F73</f>
        <v>0</v>
      </c>
      <c r="G65" s="361"/>
      <c r="H65" s="361"/>
      <c r="I65" s="361"/>
      <c r="J65" s="361"/>
    </row>
    <row r="66" spans="1:10" ht="45.75" customHeight="1">
      <c r="A66" s="170" t="s">
        <v>212</v>
      </c>
      <c r="B66" s="403">
        <v>1191</v>
      </c>
      <c r="C66" s="166" t="str">
        <f>'I. Фін результат'!C74</f>
        <v>(    )</v>
      </c>
      <c r="D66" s="166">
        <f>'I. Фін результат'!D74</f>
        <v>0</v>
      </c>
      <c r="E66" s="166" t="str">
        <f>'I. Фін результат'!E74</f>
        <v>(    )</v>
      </c>
      <c r="F66" s="166">
        <f>'I. Фін результат'!F74</f>
        <v>0</v>
      </c>
      <c r="G66" s="361"/>
      <c r="H66" s="361"/>
      <c r="I66" s="361"/>
      <c r="J66" s="361"/>
    </row>
    <row r="67" spans="1:10" ht="28.5" customHeight="1">
      <c r="A67" s="168" t="s">
        <v>291</v>
      </c>
      <c r="B67" s="403">
        <v>1200</v>
      </c>
      <c r="C67" s="167">
        <f>SUM(C62:C66)</f>
        <v>-226</v>
      </c>
      <c r="D67" s="167">
        <f t="shared" ref="D67:J67" si="9">SUM(D62:D66)</f>
        <v>0</v>
      </c>
      <c r="E67" s="167">
        <f t="shared" si="9"/>
        <v>0</v>
      </c>
      <c r="F67" s="167">
        <f t="shared" si="9"/>
        <v>0</v>
      </c>
      <c r="G67" s="165">
        <f>ROUND(SUM(G62:G66),0)</f>
        <v>5</v>
      </c>
      <c r="H67" s="165">
        <f t="shared" ref="H67:I67" si="10">ROUND(SUM(H62:H66),0)</f>
        <v>16</v>
      </c>
      <c r="I67" s="165">
        <f t="shared" si="10"/>
        <v>65</v>
      </c>
      <c r="J67" s="165">
        <f t="shared" si="9"/>
        <v>0</v>
      </c>
    </row>
    <row r="68" spans="1:10" ht="27.75" customHeight="1">
      <c r="A68" s="170" t="s">
        <v>295</v>
      </c>
      <c r="B68" s="403">
        <v>1201</v>
      </c>
      <c r="C68" s="166">
        <f>'I. Фін результат'!C76</f>
        <v>0</v>
      </c>
      <c r="D68" s="166">
        <f>'I. Фін результат'!D76</f>
        <v>0</v>
      </c>
      <c r="E68" s="166">
        <f>'I. Фін результат'!E76</f>
        <v>0</v>
      </c>
      <c r="F68" s="166"/>
      <c r="G68" s="361">
        <v>5</v>
      </c>
      <c r="H68" s="361">
        <v>16</v>
      </c>
      <c r="I68" s="361">
        <v>65</v>
      </c>
      <c r="J68" s="361"/>
    </row>
    <row r="69" spans="1:10" ht="27.75" customHeight="1">
      <c r="A69" s="170" t="s">
        <v>296</v>
      </c>
      <c r="B69" s="403">
        <v>1202</v>
      </c>
      <c r="C69" s="166">
        <f>'I. Фін результат'!C77</f>
        <v>-226</v>
      </c>
      <c r="D69" s="166">
        <f>'I. Фін результат'!D77</f>
        <v>0</v>
      </c>
      <c r="E69" s="166">
        <f>'I. Фін результат'!E77</f>
        <v>0</v>
      </c>
      <c r="F69" s="166"/>
      <c r="G69" s="361"/>
      <c r="H69" s="361"/>
      <c r="I69" s="361"/>
      <c r="J69" s="361"/>
    </row>
    <row r="70" spans="1:10" ht="24.95" customHeight="1">
      <c r="A70" s="469" t="s">
        <v>110</v>
      </c>
      <c r="B70" s="469"/>
      <c r="C70" s="469"/>
      <c r="D70" s="469"/>
      <c r="E70" s="469"/>
      <c r="F70" s="469"/>
      <c r="G70" s="469"/>
      <c r="H70" s="469"/>
      <c r="I70" s="469"/>
      <c r="J70" s="469"/>
    </row>
    <row r="71" spans="1:10" ht="52.5" customHeight="1">
      <c r="A71" s="404" t="s">
        <v>363</v>
      </c>
      <c r="B71" s="169">
        <v>2110</v>
      </c>
      <c r="C71" s="361">
        <f>'ІІ. Розр. з бюджетом'!C19</f>
        <v>1558</v>
      </c>
      <c r="D71" s="361">
        <f>'ІІ. Розр. з бюджетом'!D19</f>
        <v>1707</v>
      </c>
      <c r="E71" s="361">
        <f>'ІІ. Розр. з бюджетом'!E19</f>
        <v>1475</v>
      </c>
      <c r="F71" s="361">
        <f>'ІІ. Розр. з бюджетом'!F19</f>
        <v>2590</v>
      </c>
      <c r="G71" s="361">
        <f>F71*104%</f>
        <v>2693.6</v>
      </c>
      <c r="H71" s="361">
        <f>G71*105.9%</f>
        <v>2852.5224000000003</v>
      </c>
      <c r="I71" s="463">
        <f t="shared" ref="I71:I73" si="11">H71</f>
        <v>2852.5224000000003</v>
      </c>
      <c r="J71" s="464"/>
    </row>
    <row r="72" spans="1:10" ht="43.5" customHeight="1">
      <c r="A72" s="405" t="s">
        <v>364</v>
      </c>
      <c r="B72" s="406">
        <v>2120</v>
      </c>
      <c r="C72" s="361">
        <f>'ІІ. Розр. з бюджетом'!C27</f>
        <v>3963</v>
      </c>
      <c r="D72" s="361">
        <f>'ІІ. Розр. з бюджетом'!D27</f>
        <v>4460</v>
      </c>
      <c r="E72" s="361">
        <f>'ІІ. Розр. з бюджетом'!E27</f>
        <v>4322</v>
      </c>
      <c r="F72" s="361">
        <f>'ІІ. Розр. з бюджетом'!F27</f>
        <v>4557</v>
      </c>
      <c r="G72" s="361">
        <f>F72*104%</f>
        <v>4739.28</v>
      </c>
      <c r="H72" s="361">
        <f>G72*105.9%</f>
        <v>5018.8975200000004</v>
      </c>
      <c r="I72" s="463">
        <f t="shared" si="11"/>
        <v>5018.8975200000004</v>
      </c>
      <c r="J72" s="464"/>
    </row>
    <row r="73" spans="1:10" ht="42.75" customHeight="1">
      <c r="A73" s="404" t="s">
        <v>365</v>
      </c>
      <c r="B73" s="406">
        <v>2130</v>
      </c>
      <c r="C73" s="361">
        <f>'ІІ. Розр. з бюджетом'!C36</f>
        <v>4440</v>
      </c>
      <c r="D73" s="361">
        <f>'ІІ. Розр. з бюджетом'!D36</f>
        <v>5382</v>
      </c>
      <c r="E73" s="361">
        <f>'ІІ. Розр. з бюджетом'!E36</f>
        <v>5211</v>
      </c>
      <c r="F73" s="361">
        <f>'ІІ. Розр. з бюджетом'!F36</f>
        <v>5303</v>
      </c>
      <c r="G73" s="361">
        <f>F73*104%</f>
        <v>5515.12</v>
      </c>
      <c r="H73" s="361">
        <f>G73*105.9%</f>
        <v>5840.5120800000004</v>
      </c>
      <c r="I73" s="463">
        <f t="shared" si="11"/>
        <v>5840.5120800000004</v>
      </c>
      <c r="J73" s="464"/>
    </row>
    <row r="74" spans="1:10" ht="30.75" customHeight="1">
      <c r="A74" s="407" t="s">
        <v>359</v>
      </c>
      <c r="B74" s="406">
        <v>2200</v>
      </c>
      <c r="C74" s="165">
        <f>'ІІ. Розр. з бюджетом'!C43</f>
        <v>9961</v>
      </c>
      <c r="D74" s="165">
        <f>'ІІ. Розр. з бюджетом'!D43</f>
        <v>11549</v>
      </c>
      <c r="E74" s="165">
        <f>'ІІ. Розр. з бюджетом'!E43</f>
        <v>11008</v>
      </c>
      <c r="F74" s="165">
        <f>'ІІ. Розр. з бюджетом'!F43</f>
        <v>12450</v>
      </c>
      <c r="G74" s="165">
        <f>SUM(G71:G73)</f>
        <v>12948</v>
      </c>
      <c r="H74" s="165">
        <f t="shared" ref="H74:I74" si="12">SUM(H71:H73)</f>
        <v>13711.932000000001</v>
      </c>
      <c r="I74" s="165">
        <f t="shared" si="12"/>
        <v>13711.932000000001</v>
      </c>
      <c r="J74" s="361"/>
    </row>
    <row r="75" spans="1:10" ht="24.95" customHeight="1">
      <c r="A75" s="469" t="s">
        <v>109</v>
      </c>
      <c r="B75" s="469"/>
      <c r="C75" s="469"/>
      <c r="D75" s="469"/>
      <c r="E75" s="469"/>
      <c r="F75" s="469"/>
      <c r="G75" s="469"/>
      <c r="H75" s="469"/>
      <c r="I75" s="469"/>
      <c r="J75" s="469"/>
    </row>
    <row r="76" spans="1:10" ht="27.75" customHeight="1">
      <c r="A76" s="407" t="s">
        <v>213</v>
      </c>
      <c r="B76" s="406">
        <v>3405</v>
      </c>
      <c r="C76" s="165">
        <f>'ІІІ. Рух грош. коштів'!C66</f>
        <v>182</v>
      </c>
      <c r="D76" s="165">
        <f>'ІІІ. Рух грош. коштів'!D66</f>
        <v>46</v>
      </c>
      <c r="E76" s="165">
        <f>'ІІІ. Рух грош. коштів'!E66</f>
        <v>183</v>
      </c>
      <c r="F76" s="165">
        <f>'ІІІ. Рух грош. коштів'!F66</f>
        <v>37</v>
      </c>
      <c r="G76" s="361" t="s">
        <v>149</v>
      </c>
      <c r="H76" s="361" t="s">
        <v>149</v>
      </c>
      <c r="I76" s="361" t="s">
        <v>149</v>
      </c>
      <c r="J76" s="361" t="s">
        <v>149</v>
      </c>
    </row>
    <row r="77" spans="1:10" ht="27.75" customHeight="1">
      <c r="A77" s="170" t="s">
        <v>281</v>
      </c>
      <c r="B77" s="169">
        <v>3030</v>
      </c>
      <c r="C77" s="361">
        <f>'ІІІ. Рух грош. коштів'!C12</f>
        <v>960</v>
      </c>
      <c r="D77" s="361">
        <f>'ІІІ. Рух грош. коштів'!D12</f>
        <v>0</v>
      </c>
      <c r="E77" s="361">
        <f>'ІІІ. Рух грош. коштів'!E12</f>
        <v>0</v>
      </c>
      <c r="F77" s="361">
        <f>'ІІІ. Рух грош. коштів'!F12</f>
        <v>843</v>
      </c>
      <c r="G77" s="361"/>
      <c r="H77" s="361"/>
      <c r="I77" s="361"/>
      <c r="J77" s="361"/>
    </row>
    <row r="78" spans="1:10" ht="27.75" customHeight="1">
      <c r="A78" s="170" t="s">
        <v>214</v>
      </c>
      <c r="B78" s="169">
        <v>3195</v>
      </c>
      <c r="C78" s="361">
        <f>'ІІІ. Рух грош. коштів'!C34</f>
        <v>2124</v>
      </c>
      <c r="D78" s="361">
        <f>'ІІІ. Рух грош. коштів'!D34</f>
        <v>2093</v>
      </c>
      <c r="E78" s="361">
        <f>'ІІІ. Рух грош. коштів'!E34</f>
        <v>1623</v>
      </c>
      <c r="F78" s="361">
        <f>'ІІІ. Рух грош. коштів'!F34</f>
        <v>1377</v>
      </c>
      <c r="G78" s="361" t="s">
        <v>149</v>
      </c>
      <c r="H78" s="361" t="s">
        <v>149</v>
      </c>
      <c r="I78" s="361" t="s">
        <v>149</v>
      </c>
      <c r="J78" s="361" t="s">
        <v>149</v>
      </c>
    </row>
    <row r="79" spans="1:10" ht="27.75" customHeight="1">
      <c r="A79" s="170" t="s">
        <v>113</v>
      </c>
      <c r="B79" s="169">
        <v>3295</v>
      </c>
      <c r="C79" s="361">
        <f>'ІІІ. Рух грош. коштів'!C52</f>
        <v>-893</v>
      </c>
      <c r="D79" s="361">
        <f>'ІІІ. Рух грош. коштів'!D52</f>
        <v>-256</v>
      </c>
      <c r="E79" s="361">
        <f>'ІІІ. Рух грош. коштів'!E52</f>
        <v>-645</v>
      </c>
      <c r="F79" s="361">
        <f>'ІІІ. Рух грош. коштів'!F52</f>
        <v>-100</v>
      </c>
      <c r="G79" s="361" t="s">
        <v>149</v>
      </c>
      <c r="H79" s="361" t="s">
        <v>149</v>
      </c>
      <c r="I79" s="361" t="s">
        <v>149</v>
      </c>
      <c r="J79" s="361" t="s">
        <v>149</v>
      </c>
    </row>
    <row r="80" spans="1:10" ht="27.75" customHeight="1">
      <c r="A80" s="170" t="s">
        <v>215</v>
      </c>
      <c r="B80" s="169">
        <v>3395</v>
      </c>
      <c r="C80" s="361">
        <f>'ІІІ. Рух грош. коштів'!C64</f>
        <v>-1230</v>
      </c>
      <c r="D80" s="361">
        <f>'ІІІ. Рух грош. коштів'!D64</f>
        <v>-1497</v>
      </c>
      <c r="E80" s="361">
        <f>'ІІІ. Рух грош. коштів'!E64</f>
        <v>-1124</v>
      </c>
      <c r="F80" s="361">
        <f>'ІІІ. Рух грош. коштів'!F64</f>
        <v>-988</v>
      </c>
      <c r="G80" s="361" t="s">
        <v>149</v>
      </c>
      <c r="H80" s="361" t="s">
        <v>149</v>
      </c>
      <c r="I80" s="361" t="s">
        <v>149</v>
      </c>
      <c r="J80" s="361" t="s">
        <v>149</v>
      </c>
    </row>
    <row r="81" spans="1:10" ht="24.75" customHeight="1">
      <c r="A81" s="170" t="s">
        <v>117</v>
      </c>
      <c r="B81" s="169">
        <v>3410</v>
      </c>
      <c r="C81" s="361">
        <f>'ІІІ. Рух грош. коштів'!C67</f>
        <v>0</v>
      </c>
      <c r="D81" s="361">
        <f>'ІІІ. Рух грош. коштів'!D67</f>
        <v>0</v>
      </c>
      <c r="E81" s="361">
        <f>'ІІІ. Рух грош. коштів'!E67</f>
        <v>0</v>
      </c>
      <c r="F81" s="361">
        <f>'ІІІ. Рух грош. коштів'!F67</f>
        <v>0</v>
      </c>
      <c r="G81" s="361" t="s">
        <v>149</v>
      </c>
      <c r="H81" s="361" t="s">
        <v>149</v>
      </c>
      <c r="I81" s="361" t="s">
        <v>149</v>
      </c>
      <c r="J81" s="361" t="s">
        <v>149</v>
      </c>
    </row>
    <row r="82" spans="1:10" ht="25.5" customHeight="1">
      <c r="A82" s="407" t="s">
        <v>216</v>
      </c>
      <c r="B82" s="406">
        <v>3415</v>
      </c>
      <c r="C82" s="165">
        <f>SUM(C76,C78:C81)</f>
        <v>183</v>
      </c>
      <c r="D82" s="165">
        <f>SUM(D76,D78:D81)</f>
        <v>386</v>
      </c>
      <c r="E82" s="165">
        <f>SUM(E76,E78:E81)</f>
        <v>37</v>
      </c>
      <c r="F82" s="165">
        <f>SUM(F76,F78:F81)</f>
        <v>326</v>
      </c>
      <c r="G82" s="361" t="s">
        <v>149</v>
      </c>
      <c r="H82" s="361" t="s">
        <v>149</v>
      </c>
      <c r="I82" s="361" t="s">
        <v>149</v>
      </c>
      <c r="J82" s="361" t="s">
        <v>149</v>
      </c>
    </row>
    <row r="83" spans="1:10" ht="24.95" customHeight="1">
      <c r="A83" s="489" t="s">
        <v>143</v>
      </c>
      <c r="B83" s="489"/>
      <c r="C83" s="489"/>
      <c r="D83" s="489"/>
      <c r="E83" s="489"/>
      <c r="F83" s="489"/>
      <c r="G83" s="489"/>
      <c r="H83" s="489"/>
      <c r="I83" s="489"/>
      <c r="J83" s="489"/>
    </row>
    <row r="84" spans="1:10" ht="27.75" customHeight="1">
      <c r="A84" s="168" t="s">
        <v>142</v>
      </c>
      <c r="B84" s="169">
        <v>4000</v>
      </c>
      <c r="C84" s="165">
        <f>'IV. Кап. інвестиції'!C7</f>
        <v>893</v>
      </c>
      <c r="D84" s="165">
        <f>'IV. Кап. інвестиції'!D7</f>
        <v>256</v>
      </c>
      <c r="E84" s="165">
        <f>'IV. Кап. інвестиції'!E7</f>
        <v>645</v>
      </c>
      <c r="F84" s="165">
        <f>'IV. Кап. інвестиції'!F7</f>
        <v>100</v>
      </c>
      <c r="G84" s="165"/>
      <c r="H84" s="165"/>
      <c r="I84" s="165"/>
      <c r="J84" s="361"/>
    </row>
    <row r="85" spans="1:10" ht="24.95" customHeight="1">
      <c r="A85" s="492" t="s">
        <v>146</v>
      </c>
      <c r="B85" s="492"/>
      <c r="C85" s="492"/>
      <c r="D85" s="492"/>
      <c r="E85" s="492"/>
      <c r="F85" s="492"/>
      <c r="G85" s="492"/>
      <c r="H85" s="492"/>
      <c r="I85" s="492"/>
      <c r="J85" s="492"/>
    </row>
    <row r="86" spans="1:10" ht="27.75" customHeight="1">
      <c r="A86" s="170" t="s">
        <v>217</v>
      </c>
      <c r="B86" s="169">
        <v>5040</v>
      </c>
      <c r="C86" s="171">
        <f t="shared" ref="C86:J86" si="13">(C67/C46)*100</f>
        <v>-0.61279826464208242</v>
      </c>
      <c r="D86" s="171">
        <f t="shared" si="13"/>
        <v>0</v>
      </c>
      <c r="E86" s="171">
        <f t="shared" si="13"/>
        <v>0</v>
      </c>
      <c r="F86" s="171">
        <f t="shared" si="13"/>
        <v>0</v>
      </c>
      <c r="G86" s="319">
        <f t="shared" si="13"/>
        <v>1.1974625290025425E-2</v>
      </c>
      <c r="H86" s="319">
        <f t="shared" si="13"/>
        <v>3.6183947996299676E-2</v>
      </c>
      <c r="I86" s="319">
        <f t="shared" si="13"/>
        <v>0.14699728873496742</v>
      </c>
      <c r="J86" s="361" t="e">
        <f t="shared" si="13"/>
        <v>#DIV/0!</v>
      </c>
    </row>
    <row r="87" spans="1:10" ht="27.75" customHeight="1">
      <c r="A87" s="170" t="s">
        <v>218</v>
      </c>
      <c r="B87" s="169">
        <v>5020</v>
      </c>
      <c r="C87" s="171">
        <f>(C67/C98)*100</f>
        <v>-0.62176735996478483</v>
      </c>
      <c r="D87" s="171">
        <f t="shared" ref="D87:F87" si="14">(D67/D98)*100</f>
        <v>0</v>
      </c>
      <c r="E87" s="171">
        <f t="shared" si="14"/>
        <v>0</v>
      </c>
      <c r="F87" s="171">
        <f t="shared" si="14"/>
        <v>0</v>
      </c>
      <c r="G87" s="361" t="s">
        <v>149</v>
      </c>
      <c r="H87" s="361" t="s">
        <v>149</v>
      </c>
      <c r="I87" s="361" t="s">
        <v>149</v>
      </c>
      <c r="J87" s="361" t="s">
        <v>149</v>
      </c>
    </row>
    <row r="88" spans="1:10" ht="27.75" customHeight="1">
      <c r="A88" s="170" t="s">
        <v>219</v>
      </c>
      <c r="B88" s="169">
        <v>5030</v>
      </c>
      <c r="C88" s="171">
        <f>(C67/C99)*100</f>
        <v>-0.88319199656102221</v>
      </c>
      <c r="D88" s="171">
        <f t="shared" ref="D88:F88" si="15">(D67/D99)*100</f>
        <v>0</v>
      </c>
      <c r="E88" s="171">
        <f t="shared" si="15"/>
        <v>0</v>
      </c>
      <c r="F88" s="171">
        <f t="shared" si="15"/>
        <v>0</v>
      </c>
      <c r="G88" s="361" t="s">
        <v>149</v>
      </c>
      <c r="H88" s="361" t="s">
        <v>149</v>
      </c>
      <c r="I88" s="361" t="s">
        <v>149</v>
      </c>
      <c r="J88" s="361" t="s">
        <v>149</v>
      </c>
    </row>
    <row r="89" spans="1:10" ht="27.75" customHeight="1">
      <c r="A89" s="170" t="s">
        <v>153</v>
      </c>
      <c r="B89" s="169">
        <v>5110</v>
      </c>
      <c r="C89" s="171">
        <f>C99/C102</f>
        <v>2.3783808904173251</v>
      </c>
      <c r="D89" s="171">
        <f t="shared" ref="D89:F89" si="16">D99/D102</f>
        <v>2.2692585895117539</v>
      </c>
      <c r="E89" s="171">
        <f t="shared" si="16"/>
        <v>1.9751259201859743</v>
      </c>
      <c r="F89" s="171">
        <f t="shared" si="16"/>
        <v>1.9426110814724487</v>
      </c>
      <c r="G89" s="361" t="s">
        <v>149</v>
      </c>
      <c r="H89" s="361" t="s">
        <v>149</v>
      </c>
      <c r="I89" s="361" t="s">
        <v>149</v>
      </c>
      <c r="J89" s="361" t="s">
        <v>149</v>
      </c>
    </row>
    <row r="90" spans="1:10" ht="27.75" customHeight="1">
      <c r="A90" s="170" t="s">
        <v>220</v>
      </c>
      <c r="B90" s="169">
        <v>5220</v>
      </c>
      <c r="C90" s="171">
        <f>C95/C94</f>
        <v>0.49558373414954088</v>
      </c>
      <c r="D90" s="171">
        <f t="shared" ref="D90:F90" si="17">D95/D94</f>
        <v>0.48614681519565839</v>
      </c>
      <c r="E90" s="171">
        <f t="shared" si="17"/>
        <v>0.53670878918949483</v>
      </c>
      <c r="F90" s="171">
        <f t="shared" si="17"/>
        <v>0.53769824442371306</v>
      </c>
      <c r="G90" s="361" t="s">
        <v>149</v>
      </c>
      <c r="H90" s="361" t="s">
        <v>149</v>
      </c>
      <c r="I90" s="361" t="s">
        <v>149</v>
      </c>
      <c r="J90" s="361" t="s">
        <v>149</v>
      </c>
    </row>
    <row r="91" spans="1:10" ht="27" customHeight="1">
      <c r="A91" s="469" t="s">
        <v>145</v>
      </c>
      <c r="B91" s="469"/>
      <c r="C91" s="469"/>
      <c r="D91" s="469"/>
      <c r="E91" s="469"/>
      <c r="F91" s="469"/>
      <c r="G91" s="469"/>
      <c r="H91" s="469"/>
      <c r="I91" s="469"/>
      <c r="J91" s="469"/>
    </row>
    <row r="92" spans="1:10" ht="27.75" customHeight="1">
      <c r="A92" s="168" t="s">
        <v>221</v>
      </c>
      <c r="B92" s="169">
        <v>6000</v>
      </c>
      <c r="C92" s="280">
        <v>31811</v>
      </c>
      <c r="D92" s="165">
        <v>32546</v>
      </c>
      <c r="E92" s="165">
        <v>34740</v>
      </c>
      <c r="F92" s="165">
        <v>34654</v>
      </c>
      <c r="G92" s="165" t="s">
        <v>149</v>
      </c>
      <c r="H92" s="165" t="s">
        <v>149</v>
      </c>
      <c r="I92" s="165" t="s">
        <v>149</v>
      </c>
      <c r="J92" s="361" t="s">
        <v>149</v>
      </c>
    </row>
    <row r="93" spans="1:10" ht="26.25" customHeight="1">
      <c r="A93" s="170" t="s">
        <v>298</v>
      </c>
      <c r="B93" s="169">
        <v>6001</v>
      </c>
      <c r="C93" s="281">
        <f>C94-C95</f>
        <v>17304</v>
      </c>
      <c r="D93" s="281">
        <f>D94-D95</f>
        <v>17990</v>
      </c>
      <c r="E93" s="361">
        <f>E94-E95</f>
        <v>16388</v>
      </c>
      <c r="F93" s="361">
        <f>F94-F95</f>
        <v>16353</v>
      </c>
      <c r="G93" s="361" t="s">
        <v>149</v>
      </c>
      <c r="H93" s="361" t="s">
        <v>149</v>
      </c>
      <c r="I93" s="361" t="s">
        <v>149</v>
      </c>
      <c r="J93" s="361" t="s">
        <v>149</v>
      </c>
    </row>
    <row r="94" spans="1:10" ht="27.75" customHeight="1">
      <c r="A94" s="170" t="s">
        <v>222</v>
      </c>
      <c r="B94" s="169">
        <v>6002</v>
      </c>
      <c r="C94" s="281">
        <v>34305</v>
      </c>
      <c r="D94" s="361">
        <v>35010</v>
      </c>
      <c r="E94" s="361">
        <v>35373</v>
      </c>
      <c r="F94" s="361">
        <v>35373</v>
      </c>
      <c r="G94" s="361" t="s">
        <v>149</v>
      </c>
      <c r="H94" s="361" t="s">
        <v>149</v>
      </c>
      <c r="I94" s="361" t="s">
        <v>149</v>
      </c>
      <c r="J94" s="361" t="s">
        <v>149</v>
      </c>
    </row>
    <row r="95" spans="1:10" ht="23.25" customHeight="1">
      <c r="A95" s="170" t="s">
        <v>223</v>
      </c>
      <c r="B95" s="169">
        <v>6003</v>
      </c>
      <c r="C95" s="281">
        <v>17001</v>
      </c>
      <c r="D95" s="361">
        <v>17020</v>
      </c>
      <c r="E95" s="361">
        <v>18985</v>
      </c>
      <c r="F95" s="361">
        <v>19020</v>
      </c>
      <c r="G95" s="361" t="s">
        <v>149</v>
      </c>
      <c r="H95" s="361" t="s">
        <v>149</v>
      </c>
      <c r="I95" s="361" t="s">
        <v>149</v>
      </c>
      <c r="J95" s="361" t="s">
        <v>149</v>
      </c>
    </row>
    <row r="96" spans="1:10" ht="27.75" customHeight="1">
      <c r="A96" s="168" t="s">
        <v>224</v>
      </c>
      <c r="B96" s="169">
        <v>6010</v>
      </c>
      <c r="C96" s="280">
        <v>4537</v>
      </c>
      <c r="D96" s="165">
        <v>3612</v>
      </c>
      <c r="E96" s="165">
        <v>3654</v>
      </c>
      <c r="F96" s="165">
        <v>3956</v>
      </c>
      <c r="G96" s="165" t="s">
        <v>149</v>
      </c>
      <c r="H96" s="165" t="s">
        <v>149</v>
      </c>
      <c r="I96" s="165" t="s">
        <v>149</v>
      </c>
      <c r="J96" s="361" t="s">
        <v>149</v>
      </c>
    </row>
    <row r="97" spans="1:10" ht="27.75" customHeight="1">
      <c r="A97" s="170" t="s">
        <v>299</v>
      </c>
      <c r="B97" s="169">
        <v>6011</v>
      </c>
      <c r="C97" s="281">
        <v>183</v>
      </c>
      <c r="D97" s="361">
        <f>D82</f>
        <v>386</v>
      </c>
      <c r="E97" s="361">
        <f>E82</f>
        <v>37</v>
      </c>
      <c r="F97" s="361">
        <f>F82</f>
        <v>326</v>
      </c>
      <c r="G97" s="361" t="s">
        <v>149</v>
      </c>
      <c r="H97" s="361" t="s">
        <v>149</v>
      </c>
      <c r="I97" s="361" t="s">
        <v>149</v>
      </c>
      <c r="J97" s="361" t="s">
        <v>149</v>
      </c>
    </row>
    <row r="98" spans="1:10" ht="27.75" customHeight="1">
      <c r="A98" s="168" t="s">
        <v>167</v>
      </c>
      <c r="B98" s="169">
        <v>6020</v>
      </c>
      <c r="C98" s="280">
        <f t="shared" ref="C98:D98" si="18">C92+C96</f>
        <v>36348</v>
      </c>
      <c r="D98" s="280">
        <f t="shared" si="18"/>
        <v>36158</v>
      </c>
      <c r="E98" s="165">
        <f t="shared" ref="E98" si="19">E92+E96</f>
        <v>38394</v>
      </c>
      <c r="F98" s="165">
        <f>F92+F96</f>
        <v>38610</v>
      </c>
      <c r="G98" s="165" t="s">
        <v>149</v>
      </c>
      <c r="H98" s="165" t="s">
        <v>149</v>
      </c>
      <c r="I98" s="165" t="s">
        <v>149</v>
      </c>
      <c r="J98" s="361" t="s">
        <v>149</v>
      </c>
    </row>
    <row r="99" spans="1:10" ht="27.75" customHeight="1">
      <c r="A99" s="168" t="s">
        <v>107</v>
      </c>
      <c r="B99" s="169">
        <v>6030</v>
      </c>
      <c r="C99" s="280">
        <v>25589</v>
      </c>
      <c r="D99" s="165">
        <v>25098</v>
      </c>
      <c r="E99" s="165">
        <v>25489</v>
      </c>
      <c r="F99" s="165">
        <v>25489</v>
      </c>
      <c r="G99" s="361" t="s">
        <v>149</v>
      </c>
      <c r="H99" s="361" t="s">
        <v>149</v>
      </c>
      <c r="I99" s="361" t="s">
        <v>149</v>
      </c>
      <c r="J99" s="361"/>
    </row>
    <row r="100" spans="1:10" ht="27.75" customHeight="1">
      <c r="A100" s="170" t="s">
        <v>118</v>
      </c>
      <c r="B100" s="169">
        <v>6040</v>
      </c>
      <c r="C100" s="281">
        <v>3198</v>
      </c>
      <c r="D100" s="361">
        <v>2117</v>
      </c>
      <c r="E100" s="361">
        <v>2234</v>
      </c>
      <c r="F100" s="361">
        <v>1318</v>
      </c>
      <c r="G100" s="361" t="s">
        <v>149</v>
      </c>
      <c r="H100" s="361" t="s">
        <v>149</v>
      </c>
      <c r="I100" s="361" t="s">
        <v>149</v>
      </c>
      <c r="J100" s="361" t="s">
        <v>149</v>
      </c>
    </row>
    <row r="101" spans="1:10" ht="27.75" customHeight="1">
      <c r="A101" s="170" t="s">
        <v>119</v>
      </c>
      <c r="B101" s="169">
        <v>6050</v>
      </c>
      <c r="C101" s="281">
        <v>7561</v>
      </c>
      <c r="D101" s="361">
        <v>8943</v>
      </c>
      <c r="E101" s="361">
        <v>10671</v>
      </c>
      <c r="F101" s="361">
        <v>11803</v>
      </c>
      <c r="G101" s="361" t="s">
        <v>149</v>
      </c>
      <c r="H101" s="361" t="s">
        <v>149</v>
      </c>
      <c r="I101" s="361" t="s">
        <v>149</v>
      </c>
      <c r="J101" s="361" t="s">
        <v>149</v>
      </c>
    </row>
    <row r="102" spans="1:10" ht="27.75" customHeight="1">
      <c r="A102" s="168" t="s">
        <v>166</v>
      </c>
      <c r="B102" s="169">
        <v>6060</v>
      </c>
      <c r="C102" s="280">
        <f>SUM(C100:C101)</f>
        <v>10759</v>
      </c>
      <c r="D102" s="280">
        <f>SUM(D100:D101)</f>
        <v>11060</v>
      </c>
      <c r="E102" s="165">
        <f>SUM(E100:E101)</f>
        <v>12905</v>
      </c>
      <c r="F102" s="165">
        <f>SUM(F100:F101)</f>
        <v>13121</v>
      </c>
      <c r="G102" s="165" t="s">
        <v>149</v>
      </c>
      <c r="H102" s="165" t="s">
        <v>149</v>
      </c>
      <c r="I102" s="165" t="s">
        <v>149</v>
      </c>
      <c r="J102" s="361" t="s">
        <v>149</v>
      </c>
    </row>
    <row r="103" spans="1:10" ht="27.75" customHeight="1">
      <c r="A103" s="170" t="s">
        <v>300</v>
      </c>
      <c r="B103" s="169">
        <v>6070</v>
      </c>
      <c r="C103" s="281">
        <v>0</v>
      </c>
      <c r="D103" s="361"/>
      <c r="E103" s="361"/>
      <c r="F103" s="361"/>
      <c r="G103" s="361" t="s">
        <v>149</v>
      </c>
      <c r="H103" s="361" t="s">
        <v>149</v>
      </c>
      <c r="I103" s="361" t="s">
        <v>149</v>
      </c>
      <c r="J103" s="361"/>
    </row>
    <row r="104" spans="1:10" ht="27.75" customHeight="1">
      <c r="A104" s="170" t="s">
        <v>301</v>
      </c>
      <c r="B104" s="169">
        <v>6080</v>
      </c>
      <c r="C104" s="281">
        <v>3198</v>
      </c>
      <c r="D104" s="361">
        <v>2117</v>
      </c>
      <c r="E104" s="361">
        <v>2234</v>
      </c>
      <c r="F104" s="361">
        <v>1318</v>
      </c>
      <c r="G104" s="361" t="s">
        <v>149</v>
      </c>
      <c r="H104" s="361" t="s">
        <v>149</v>
      </c>
      <c r="I104" s="361" t="s">
        <v>149</v>
      </c>
      <c r="J104" s="361" t="s">
        <v>149</v>
      </c>
    </row>
    <row r="105" spans="1:10" ht="27.75" customHeight="1">
      <c r="A105" s="168" t="s">
        <v>341</v>
      </c>
      <c r="B105" s="169">
        <v>6090</v>
      </c>
      <c r="C105" s="280">
        <f>C99+C102</f>
        <v>36348</v>
      </c>
      <c r="D105" s="280">
        <f>D99+D102</f>
        <v>36158</v>
      </c>
      <c r="E105" s="165">
        <f t="shared" ref="E105" si="20">E99+E102</f>
        <v>38394</v>
      </c>
      <c r="F105" s="165">
        <f t="shared" ref="F105" si="21">F99+F102</f>
        <v>38610</v>
      </c>
      <c r="G105" s="361" t="s">
        <v>149</v>
      </c>
      <c r="H105" s="361" t="s">
        <v>149</v>
      </c>
      <c r="I105" s="361" t="s">
        <v>149</v>
      </c>
      <c r="J105" s="361"/>
    </row>
    <row r="106" spans="1:10" ht="25.5" customHeight="1">
      <c r="A106" s="168" t="s">
        <v>342</v>
      </c>
      <c r="B106" s="169">
        <v>6099</v>
      </c>
      <c r="C106" s="408">
        <f>C98-C105</f>
        <v>0</v>
      </c>
      <c r="D106" s="165">
        <v>0</v>
      </c>
      <c r="E106" s="165">
        <f>E98-E105</f>
        <v>0</v>
      </c>
      <c r="F106" s="165">
        <f>F98-F105</f>
        <v>0</v>
      </c>
      <c r="G106" s="165" t="s">
        <v>149</v>
      </c>
      <c r="H106" s="165" t="s">
        <v>149</v>
      </c>
      <c r="I106" s="165" t="s">
        <v>149</v>
      </c>
      <c r="J106" s="361" t="s">
        <v>149</v>
      </c>
    </row>
    <row r="107" spans="1:10" s="120" customFormat="1" ht="28.5" customHeight="1">
      <c r="A107" s="469" t="s">
        <v>225</v>
      </c>
      <c r="B107" s="469"/>
      <c r="C107" s="469"/>
      <c r="D107" s="469"/>
      <c r="E107" s="469"/>
      <c r="F107" s="469"/>
      <c r="G107" s="469"/>
      <c r="H107" s="469"/>
      <c r="I107" s="469"/>
      <c r="J107" s="469"/>
    </row>
    <row r="108" spans="1:10" ht="34.5" customHeight="1">
      <c r="A108" s="168" t="s">
        <v>282</v>
      </c>
      <c r="B108" s="363" t="s">
        <v>226</v>
      </c>
      <c r="C108" s="280">
        <f>SUM(C109:C111)</f>
        <v>0</v>
      </c>
      <c r="D108" s="165">
        <f t="shared" ref="D108:J108" si="22">SUM(D109:D111)</f>
        <v>0</v>
      </c>
      <c r="E108" s="165">
        <f t="shared" si="22"/>
        <v>0</v>
      </c>
      <c r="F108" s="172" t="e">
        <f t="shared" si="22"/>
        <v>#REF!</v>
      </c>
      <c r="G108" s="165">
        <f t="shared" si="22"/>
        <v>0</v>
      </c>
      <c r="H108" s="165">
        <f t="shared" si="22"/>
        <v>0</v>
      </c>
      <c r="I108" s="165">
        <f t="shared" si="22"/>
        <v>0</v>
      </c>
      <c r="J108" s="361">
        <f t="shared" si="22"/>
        <v>0</v>
      </c>
    </row>
    <row r="109" spans="1:10" ht="27.75" customHeight="1">
      <c r="A109" s="170" t="s">
        <v>302</v>
      </c>
      <c r="B109" s="363" t="s">
        <v>227</v>
      </c>
      <c r="C109" s="281">
        <v>0</v>
      </c>
      <c r="D109" s="361">
        <v>0</v>
      </c>
      <c r="E109" s="361">
        <v>0</v>
      </c>
      <c r="F109" s="173" t="e">
        <f>#REF!</f>
        <v>#REF!</v>
      </c>
      <c r="G109" s="361"/>
      <c r="H109" s="361"/>
      <c r="I109" s="361"/>
      <c r="J109" s="361"/>
    </row>
    <row r="110" spans="1:10" ht="27.75" customHeight="1">
      <c r="A110" s="170" t="s">
        <v>303</v>
      </c>
      <c r="B110" s="363" t="s">
        <v>228</v>
      </c>
      <c r="C110" s="281">
        <v>0</v>
      </c>
      <c r="D110" s="361"/>
      <c r="E110" s="361"/>
      <c r="F110" s="173" t="e">
        <f>#REF!</f>
        <v>#REF!</v>
      </c>
      <c r="G110" s="361"/>
      <c r="H110" s="361"/>
      <c r="I110" s="361"/>
      <c r="J110" s="361"/>
    </row>
    <row r="111" spans="1:10" ht="27.75" customHeight="1">
      <c r="A111" s="170" t="s">
        <v>304</v>
      </c>
      <c r="B111" s="363" t="s">
        <v>229</v>
      </c>
      <c r="C111" s="281">
        <v>0</v>
      </c>
      <c r="D111" s="361"/>
      <c r="E111" s="361"/>
      <c r="F111" s="173" t="e">
        <f>#REF!</f>
        <v>#REF!</v>
      </c>
      <c r="G111" s="361"/>
      <c r="H111" s="361"/>
      <c r="I111" s="361"/>
      <c r="J111" s="361"/>
    </row>
    <row r="112" spans="1:10" ht="37.5" customHeight="1">
      <c r="A112" s="168" t="s">
        <v>283</v>
      </c>
      <c r="B112" s="363" t="s">
        <v>230</v>
      </c>
      <c r="C112" s="280">
        <f>SUM(C113:C115)</f>
        <v>905</v>
      </c>
      <c r="D112" s="165">
        <f t="shared" ref="D112:J112" si="23">SUM(D113:D115)</f>
        <v>1207</v>
      </c>
      <c r="E112" s="165">
        <f t="shared" si="23"/>
        <v>964</v>
      </c>
      <c r="F112" s="165">
        <f t="shared" si="23"/>
        <v>916</v>
      </c>
      <c r="G112" s="165">
        <f t="shared" si="23"/>
        <v>832</v>
      </c>
      <c r="H112" s="165">
        <f t="shared" si="23"/>
        <v>486</v>
      </c>
      <c r="I112" s="165">
        <f t="shared" si="23"/>
        <v>0</v>
      </c>
      <c r="J112" s="361">
        <f t="shared" si="23"/>
        <v>0</v>
      </c>
    </row>
    <row r="113" spans="1:10" ht="27.75" customHeight="1">
      <c r="A113" s="170" t="s">
        <v>302</v>
      </c>
      <c r="B113" s="363" t="s">
        <v>231</v>
      </c>
      <c r="C113" s="281">
        <v>905</v>
      </c>
      <c r="D113" s="361">
        <v>0</v>
      </c>
      <c r="E113" s="361">
        <v>964</v>
      </c>
      <c r="F113" s="361"/>
      <c r="G113" s="361"/>
      <c r="H113" s="361"/>
      <c r="I113" s="361"/>
      <c r="J113" s="361"/>
    </row>
    <row r="114" spans="1:10" ht="27.75" customHeight="1">
      <c r="A114" s="170" t="s">
        <v>303</v>
      </c>
      <c r="B114" s="363" t="s">
        <v>232</v>
      </c>
      <c r="C114" s="409">
        <v>0</v>
      </c>
      <c r="D114" s="361">
        <v>1207</v>
      </c>
      <c r="E114" s="361"/>
      <c r="F114" s="361">
        <v>916</v>
      </c>
      <c r="G114" s="361">
        <v>832</v>
      </c>
      <c r="H114" s="361">
        <v>486</v>
      </c>
      <c r="I114" s="361">
        <v>0</v>
      </c>
      <c r="J114" s="361"/>
    </row>
    <row r="115" spans="1:10" ht="27.75" customHeight="1">
      <c r="A115" s="170" t="s">
        <v>304</v>
      </c>
      <c r="B115" s="363" t="s">
        <v>233</v>
      </c>
      <c r="C115" s="281">
        <v>0</v>
      </c>
      <c r="D115" s="361">
        <v>0</v>
      </c>
      <c r="E115" s="361">
        <v>0</v>
      </c>
      <c r="F115" s="361"/>
      <c r="G115" s="361"/>
      <c r="H115" s="361"/>
      <c r="I115" s="361"/>
      <c r="J115" s="361"/>
    </row>
    <row r="116" spans="1:10" ht="27.75" customHeight="1">
      <c r="A116" s="469" t="s">
        <v>234</v>
      </c>
      <c r="B116" s="469"/>
      <c r="C116" s="469"/>
      <c r="D116" s="469"/>
      <c r="E116" s="469"/>
      <c r="F116" s="469"/>
      <c r="G116" s="469"/>
      <c r="H116" s="469"/>
      <c r="I116" s="469"/>
      <c r="J116" s="469"/>
    </row>
    <row r="117" spans="1:10" s="360" customFormat="1" ht="84" customHeight="1">
      <c r="A117" s="407" t="s">
        <v>429</v>
      </c>
      <c r="B117" s="363" t="s">
        <v>235</v>
      </c>
      <c r="C117" s="165">
        <f>SUM(C118:C120)</f>
        <v>144</v>
      </c>
      <c r="D117" s="165">
        <f>SUM(D118:D120)</f>
        <v>155</v>
      </c>
      <c r="E117" s="165">
        <f>SUM(E118:E120)</f>
        <v>134</v>
      </c>
      <c r="F117" s="165">
        <f>SUM(F118:F120)</f>
        <v>135</v>
      </c>
      <c r="G117" s="361" t="s">
        <v>149</v>
      </c>
      <c r="H117" s="361" t="s">
        <v>149</v>
      </c>
      <c r="I117" s="361" t="s">
        <v>149</v>
      </c>
      <c r="J117" s="361" t="s">
        <v>149</v>
      </c>
    </row>
    <row r="118" spans="1:10" ht="24.75" customHeight="1">
      <c r="A118" s="170" t="s">
        <v>162</v>
      </c>
      <c r="B118" s="363" t="s">
        <v>236</v>
      </c>
      <c r="C118" s="361">
        <v>1</v>
      </c>
      <c r="D118" s="361">
        <v>1</v>
      </c>
      <c r="E118" s="361">
        <v>1</v>
      </c>
      <c r="F118" s="361">
        <v>1</v>
      </c>
      <c r="G118" s="361" t="s">
        <v>149</v>
      </c>
      <c r="H118" s="361" t="s">
        <v>149</v>
      </c>
      <c r="I118" s="361" t="s">
        <v>149</v>
      </c>
      <c r="J118" s="361" t="s">
        <v>149</v>
      </c>
    </row>
    <row r="119" spans="1:10" ht="27.75" customHeight="1">
      <c r="A119" s="170" t="s">
        <v>171</v>
      </c>
      <c r="B119" s="363" t="s">
        <v>237</v>
      </c>
      <c r="C119" s="361">
        <v>9</v>
      </c>
      <c r="D119" s="361">
        <v>10</v>
      </c>
      <c r="E119" s="361">
        <v>9</v>
      </c>
      <c r="F119" s="361">
        <v>10</v>
      </c>
      <c r="G119" s="361" t="s">
        <v>149</v>
      </c>
      <c r="H119" s="361" t="s">
        <v>149</v>
      </c>
      <c r="I119" s="361" t="s">
        <v>149</v>
      </c>
      <c r="J119" s="361" t="s">
        <v>149</v>
      </c>
    </row>
    <row r="120" spans="1:10" ht="27.75" customHeight="1">
      <c r="A120" s="170" t="s">
        <v>163</v>
      </c>
      <c r="B120" s="363" t="s">
        <v>238</v>
      </c>
      <c r="C120" s="361">
        <v>134</v>
      </c>
      <c r="D120" s="361">
        <v>144</v>
      </c>
      <c r="E120" s="361">
        <v>124</v>
      </c>
      <c r="F120" s="361">
        <v>124</v>
      </c>
      <c r="G120" s="361" t="s">
        <v>149</v>
      </c>
      <c r="H120" s="361" t="s">
        <v>149</v>
      </c>
      <c r="I120" s="361" t="s">
        <v>149</v>
      </c>
      <c r="J120" s="361" t="s">
        <v>149</v>
      </c>
    </row>
    <row r="121" spans="1:10" ht="21.75" customHeight="1">
      <c r="A121" s="168" t="s">
        <v>5</v>
      </c>
      <c r="B121" s="363" t="s">
        <v>239</v>
      </c>
      <c r="C121" s="165">
        <f>'I. Фін результат'!C91</f>
        <v>21701</v>
      </c>
      <c r="D121" s="165">
        <f>'I. Фін результат'!D91</f>
        <v>24465</v>
      </c>
      <c r="E121" s="165">
        <f>'I. Фін результат'!E91</f>
        <v>23685</v>
      </c>
      <c r="F121" s="165">
        <f>'I. Фін результат'!F91</f>
        <v>24975</v>
      </c>
      <c r="G121" s="165" t="s">
        <v>149</v>
      </c>
      <c r="H121" s="165" t="s">
        <v>149</v>
      </c>
      <c r="I121" s="165" t="s">
        <v>149</v>
      </c>
      <c r="J121" s="361" t="s">
        <v>149</v>
      </c>
    </row>
    <row r="122" spans="1:10" s="360" customFormat="1" ht="48.75" customHeight="1">
      <c r="A122" s="407" t="s">
        <v>305</v>
      </c>
      <c r="B122" s="363" t="s">
        <v>240</v>
      </c>
      <c r="C122" s="165">
        <v>12558</v>
      </c>
      <c r="D122" s="165">
        <v>13153</v>
      </c>
      <c r="E122" s="165">
        <v>14729</v>
      </c>
      <c r="F122" s="165">
        <v>15417</v>
      </c>
      <c r="G122" s="361" t="s">
        <v>149</v>
      </c>
      <c r="H122" s="361" t="s">
        <v>149</v>
      </c>
      <c r="I122" s="361" t="s">
        <v>149</v>
      </c>
      <c r="J122" s="361" t="s">
        <v>149</v>
      </c>
    </row>
    <row r="123" spans="1:10" ht="22.5" customHeight="1">
      <c r="A123" s="170" t="s">
        <v>162</v>
      </c>
      <c r="B123" s="363" t="s">
        <v>241</v>
      </c>
      <c r="C123" s="361">
        <v>34167</v>
      </c>
      <c r="D123" s="361">
        <v>55833</v>
      </c>
      <c r="E123" s="283">
        <v>37500</v>
      </c>
      <c r="F123" s="283">
        <v>46917</v>
      </c>
      <c r="G123" s="361" t="s">
        <v>149</v>
      </c>
      <c r="H123" s="361" t="s">
        <v>149</v>
      </c>
      <c r="I123" s="361" t="s">
        <v>149</v>
      </c>
      <c r="J123" s="361" t="s">
        <v>149</v>
      </c>
    </row>
    <row r="124" spans="1:10" ht="27.75" customHeight="1">
      <c r="A124" s="170" t="s">
        <v>171</v>
      </c>
      <c r="B124" s="363" t="s">
        <v>242</v>
      </c>
      <c r="C124" s="361">
        <v>23352</v>
      </c>
      <c r="D124" s="361">
        <v>28375</v>
      </c>
      <c r="E124" s="283">
        <v>25463</v>
      </c>
      <c r="F124" s="283">
        <v>26975</v>
      </c>
      <c r="G124" s="361" t="s">
        <v>149</v>
      </c>
      <c r="H124" s="361" t="s">
        <v>149</v>
      </c>
      <c r="I124" s="361" t="s">
        <v>149</v>
      </c>
      <c r="J124" s="361" t="s">
        <v>149</v>
      </c>
    </row>
    <row r="125" spans="1:10" ht="27.75" customHeight="1">
      <c r="A125" s="170" t="s">
        <v>163</v>
      </c>
      <c r="B125" s="363" t="s">
        <v>243</v>
      </c>
      <c r="C125" s="361">
        <v>11672</v>
      </c>
      <c r="D125" s="361">
        <v>11800</v>
      </c>
      <c r="E125" s="283">
        <v>13767</v>
      </c>
      <c r="F125" s="283">
        <v>14231</v>
      </c>
      <c r="G125" s="361" t="s">
        <v>149</v>
      </c>
      <c r="H125" s="361" t="s">
        <v>149</v>
      </c>
      <c r="I125" s="361" t="s">
        <v>149</v>
      </c>
      <c r="J125" s="361" t="s">
        <v>149</v>
      </c>
    </row>
    <row r="126" spans="1:10" s="360" customFormat="1">
      <c r="A126" s="121"/>
      <c r="C126" s="122"/>
      <c r="D126" s="123"/>
      <c r="E126" s="123"/>
      <c r="F126" s="123"/>
      <c r="G126" s="362"/>
      <c r="H126" s="362"/>
      <c r="I126" s="362"/>
      <c r="J126" s="362"/>
    </row>
    <row r="127" spans="1:10" s="360" customFormat="1" ht="28.5" customHeight="1">
      <c r="A127" s="410" t="s">
        <v>508</v>
      </c>
      <c r="B127" s="124"/>
      <c r="C127" s="466" t="s">
        <v>86</v>
      </c>
      <c r="D127" s="467"/>
      <c r="E127" s="467"/>
      <c r="F127" s="467"/>
      <c r="G127" s="125"/>
      <c r="H127" s="468" t="s">
        <v>569</v>
      </c>
      <c r="I127" s="468"/>
      <c r="J127" s="468"/>
    </row>
    <row r="128" spans="1:10" s="360" customFormat="1">
      <c r="A128" s="224" t="s">
        <v>366</v>
      </c>
      <c r="B128" s="108"/>
      <c r="C128" s="462" t="s">
        <v>69</v>
      </c>
      <c r="D128" s="462"/>
      <c r="E128" s="462"/>
      <c r="F128" s="462"/>
      <c r="G128" s="118"/>
      <c r="H128" s="465" t="s">
        <v>436</v>
      </c>
      <c r="I128" s="465"/>
      <c r="J128" s="465"/>
    </row>
    <row r="129" spans="1:10" s="360" customFormat="1">
      <c r="A129" s="126"/>
      <c r="F129" s="108"/>
      <c r="G129" s="108"/>
      <c r="H129" s="108"/>
      <c r="I129" s="108"/>
      <c r="J129" s="108"/>
    </row>
    <row r="130" spans="1:10" s="360" customFormat="1">
      <c r="A130" s="126"/>
      <c r="F130" s="108"/>
      <c r="G130" s="108"/>
      <c r="H130" s="108"/>
      <c r="I130" s="108"/>
      <c r="J130" s="108"/>
    </row>
    <row r="131" spans="1:10" s="360" customFormat="1">
      <c r="A131" s="126"/>
      <c r="F131" s="108"/>
      <c r="G131" s="108"/>
      <c r="H131" s="108"/>
      <c r="I131" s="108"/>
      <c r="J131" s="108"/>
    </row>
    <row r="132" spans="1:10" s="360" customFormat="1">
      <c r="A132" s="126"/>
      <c r="F132" s="108"/>
      <c r="G132" s="108"/>
      <c r="H132" s="108"/>
      <c r="I132" s="108"/>
      <c r="J132" s="108"/>
    </row>
    <row r="133" spans="1:10" s="360" customFormat="1">
      <c r="A133" s="126"/>
      <c r="F133" s="108"/>
      <c r="G133" s="108"/>
      <c r="H133" s="108"/>
      <c r="I133" s="108"/>
      <c r="J133" s="108"/>
    </row>
    <row r="134" spans="1:10" s="360" customFormat="1">
      <c r="A134" s="126"/>
      <c r="F134" s="108"/>
      <c r="G134" s="108"/>
      <c r="H134" s="108"/>
      <c r="I134" s="108"/>
      <c r="J134" s="108"/>
    </row>
    <row r="135" spans="1:10" s="360" customFormat="1">
      <c r="A135" s="126"/>
      <c r="F135" s="108"/>
      <c r="G135" s="108"/>
      <c r="H135" s="108"/>
      <c r="I135" s="108"/>
      <c r="J135" s="108"/>
    </row>
    <row r="136" spans="1:10" s="360" customFormat="1">
      <c r="A136" s="126"/>
      <c r="F136" s="108"/>
      <c r="G136" s="108"/>
      <c r="H136" s="108"/>
      <c r="I136" s="108"/>
      <c r="J136" s="108"/>
    </row>
    <row r="137" spans="1:10" s="360" customFormat="1">
      <c r="A137" s="126"/>
      <c r="F137" s="108"/>
      <c r="G137" s="108"/>
      <c r="H137" s="108"/>
      <c r="I137" s="108"/>
      <c r="J137" s="108"/>
    </row>
    <row r="138" spans="1:10" s="360" customFormat="1">
      <c r="A138" s="126"/>
      <c r="F138" s="108"/>
      <c r="G138" s="108"/>
      <c r="H138" s="108"/>
      <c r="I138" s="108"/>
      <c r="J138" s="108"/>
    </row>
    <row r="139" spans="1:10" s="360" customFormat="1">
      <c r="A139" s="126"/>
      <c r="F139" s="108"/>
      <c r="G139" s="108"/>
      <c r="H139" s="108"/>
      <c r="I139" s="108"/>
      <c r="J139" s="108"/>
    </row>
    <row r="140" spans="1:10" s="360" customFormat="1">
      <c r="A140" s="126"/>
      <c r="F140" s="108"/>
      <c r="G140" s="108"/>
      <c r="H140" s="108"/>
      <c r="I140" s="108"/>
      <c r="J140" s="108"/>
    </row>
    <row r="141" spans="1:10" s="360" customFormat="1">
      <c r="A141" s="126"/>
      <c r="F141" s="108"/>
      <c r="G141" s="108"/>
      <c r="H141" s="108"/>
      <c r="I141" s="108"/>
      <c r="J141" s="108"/>
    </row>
    <row r="142" spans="1:10" s="360" customFormat="1">
      <c r="A142" s="126"/>
      <c r="F142" s="108"/>
      <c r="G142" s="108"/>
      <c r="H142" s="108"/>
      <c r="I142" s="108"/>
      <c r="J142" s="108"/>
    </row>
    <row r="143" spans="1:10" s="360" customFormat="1">
      <c r="A143" s="126"/>
      <c r="F143" s="108"/>
      <c r="G143" s="108"/>
      <c r="H143" s="108"/>
      <c r="I143" s="108"/>
      <c r="J143" s="108"/>
    </row>
    <row r="144" spans="1:10" s="360" customFormat="1">
      <c r="A144" s="126"/>
      <c r="F144" s="108"/>
      <c r="G144" s="108"/>
      <c r="H144" s="108"/>
      <c r="I144" s="108"/>
      <c r="J144" s="108"/>
    </row>
    <row r="145" spans="1:10" s="360" customFormat="1">
      <c r="A145" s="126"/>
      <c r="F145" s="108"/>
      <c r="G145" s="108"/>
      <c r="H145" s="108"/>
      <c r="I145" s="108"/>
      <c r="J145" s="108"/>
    </row>
    <row r="146" spans="1:10" s="360" customFormat="1">
      <c r="A146" s="126"/>
      <c r="F146" s="108"/>
      <c r="G146" s="108"/>
      <c r="H146" s="108"/>
      <c r="I146" s="108"/>
      <c r="J146" s="108"/>
    </row>
    <row r="147" spans="1:10" s="360" customFormat="1">
      <c r="A147" s="126"/>
      <c r="F147" s="108"/>
      <c r="G147" s="108"/>
      <c r="H147" s="108"/>
      <c r="I147" s="108"/>
      <c r="J147" s="108"/>
    </row>
    <row r="148" spans="1:10" s="360" customFormat="1">
      <c r="A148" s="126"/>
      <c r="F148" s="108"/>
      <c r="G148" s="108"/>
      <c r="H148" s="108"/>
      <c r="I148" s="108"/>
      <c r="J148" s="108"/>
    </row>
    <row r="149" spans="1:10" s="360" customFormat="1">
      <c r="A149" s="126"/>
      <c r="F149" s="108"/>
      <c r="G149" s="108"/>
      <c r="H149" s="108"/>
      <c r="I149" s="108"/>
      <c r="J149" s="108"/>
    </row>
    <row r="150" spans="1:10" s="360" customFormat="1">
      <c r="A150" s="126"/>
      <c r="F150" s="108"/>
      <c r="G150" s="108"/>
      <c r="H150" s="108"/>
      <c r="I150" s="108"/>
      <c r="J150" s="108"/>
    </row>
    <row r="151" spans="1:10" s="360" customFormat="1">
      <c r="A151" s="126"/>
      <c r="F151" s="108"/>
      <c r="G151" s="108"/>
      <c r="H151" s="108"/>
      <c r="I151" s="108"/>
      <c r="J151" s="108"/>
    </row>
    <row r="152" spans="1:10" s="360" customFormat="1">
      <c r="A152" s="126"/>
      <c r="F152" s="108"/>
      <c r="G152" s="108"/>
      <c r="H152" s="108"/>
      <c r="I152" s="108"/>
      <c r="J152" s="108"/>
    </row>
    <row r="153" spans="1:10" s="360" customFormat="1">
      <c r="A153" s="126"/>
      <c r="F153" s="108"/>
      <c r="G153" s="108"/>
      <c r="H153" s="108"/>
      <c r="I153" s="108"/>
      <c r="J153" s="108"/>
    </row>
    <row r="154" spans="1:10" s="360" customFormat="1">
      <c r="A154" s="126"/>
      <c r="F154" s="108"/>
      <c r="G154" s="108"/>
      <c r="H154" s="108"/>
      <c r="I154" s="108"/>
      <c r="J154" s="108"/>
    </row>
    <row r="155" spans="1:10" s="360" customFormat="1">
      <c r="A155" s="126"/>
      <c r="F155" s="108"/>
      <c r="G155" s="108"/>
      <c r="H155" s="108"/>
      <c r="I155" s="108"/>
      <c r="J155" s="108"/>
    </row>
    <row r="156" spans="1:10" s="360" customFormat="1">
      <c r="A156" s="126"/>
      <c r="F156" s="108"/>
      <c r="G156" s="108"/>
      <c r="H156" s="108"/>
      <c r="I156" s="108"/>
      <c r="J156" s="108"/>
    </row>
    <row r="157" spans="1:10" s="360" customFormat="1">
      <c r="A157" s="126"/>
      <c r="F157" s="108"/>
      <c r="G157" s="108"/>
      <c r="H157" s="108"/>
      <c r="I157" s="108"/>
      <c r="J157" s="108"/>
    </row>
    <row r="158" spans="1:10" s="360" customFormat="1">
      <c r="A158" s="126"/>
      <c r="F158" s="108"/>
      <c r="G158" s="108"/>
      <c r="H158" s="108"/>
      <c r="I158" s="108"/>
      <c r="J158" s="108"/>
    </row>
    <row r="159" spans="1:10" s="360" customFormat="1">
      <c r="A159" s="126"/>
      <c r="F159" s="108"/>
      <c r="G159" s="108"/>
      <c r="H159" s="108"/>
      <c r="I159" s="108"/>
      <c r="J159" s="108"/>
    </row>
    <row r="160" spans="1:10" s="360" customFormat="1">
      <c r="A160" s="126"/>
      <c r="F160" s="108"/>
      <c r="G160" s="108"/>
      <c r="H160" s="108"/>
      <c r="I160" s="108"/>
      <c r="J160" s="108"/>
    </row>
    <row r="161" spans="1:10" s="360" customFormat="1">
      <c r="A161" s="126"/>
      <c r="F161" s="108"/>
      <c r="G161" s="108"/>
      <c r="H161" s="108"/>
      <c r="I161" s="108"/>
      <c r="J161" s="108"/>
    </row>
    <row r="162" spans="1:10" s="360" customFormat="1">
      <c r="A162" s="126"/>
      <c r="F162" s="108"/>
      <c r="G162" s="108"/>
      <c r="H162" s="108"/>
      <c r="I162" s="108"/>
      <c r="J162" s="108"/>
    </row>
    <row r="163" spans="1:10" s="360" customFormat="1">
      <c r="A163" s="126"/>
      <c r="F163" s="108"/>
      <c r="G163" s="108"/>
      <c r="H163" s="108"/>
      <c r="I163" s="108"/>
      <c r="J163" s="108"/>
    </row>
    <row r="164" spans="1:10" s="360" customFormat="1">
      <c r="A164" s="126"/>
      <c r="F164" s="108"/>
      <c r="G164" s="108"/>
      <c r="H164" s="108"/>
      <c r="I164" s="108"/>
      <c r="J164" s="108"/>
    </row>
    <row r="165" spans="1:10" s="360" customFormat="1">
      <c r="A165" s="126"/>
      <c r="F165" s="108"/>
      <c r="G165" s="108"/>
      <c r="H165" s="108"/>
      <c r="I165" s="108"/>
      <c r="J165" s="108"/>
    </row>
    <row r="166" spans="1:10" s="360" customFormat="1">
      <c r="A166" s="126"/>
      <c r="F166" s="108"/>
      <c r="G166" s="108"/>
      <c r="H166" s="108"/>
      <c r="I166" s="108"/>
      <c r="J166" s="108"/>
    </row>
    <row r="167" spans="1:10" s="360" customFormat="1">
      <c r="A167" s="126"/>
      <c r="F167" s="108"/>
      <c r="G167" s="108"/>
      <c r="H167" s="108"/>
      <c r="I167" s="108"/>
      <c r="J167" s="108"/>
    </row>
    <row r="168" spans="1:10" s="360" customFormat="1">
      <c r="A168" s="126"/>
      <c r="F168" s="108"/>
      <c r="G168" s="108"/>
      <c r="H168" s="108"/>
      <c r="I168" s="108"/>
      <c r="J168" s="108"/>
    </row>
    <row r="169" spans="1:10" s="360" customFormat="1">
      <c r="A169" s="126"/>
      <c r="F169" s="108"/>
      <c r="G169" s="108"/>
      <c r="H169" s="108"/>
      <c r="I169" s="108"/>
      <c r="J169" s="108"/>
    </row>
    <row r="170" spans="1:10" s="360" customFormat="1">
      <c r="A170" s="126"/>
      <c r="F170" s="108"/>
      <c r="G170" s="108"/>
      <c r="H170" s="108"/>
      <c r="I170" s="108"/>
      <c r="J170" s="108"/>
    </row>
    <row r="171" spans="1:10" s="360" customFormat="1">
      <c r="A171" s="126"/>
      <c r="F171" s="108"/>
      <c r="G171" s="108"/>
      <c r="H171" s="108"/>
      <c r="I171" s="108"/>
      <c r="J171" s="108"/>
    </row>
    <row r="172" spans="1:10" s="360" customFormat="1">
      <c r="A172" s="126"/>
      <c r="F172" s="108"/>
      <c r="G172" s="108"/>
      <c r="H172" s="108"/>
      <c r="I172" s="108"/>
      <c r="J172" s="108"/>
    </row>
    <row r="173" spans="1:10" s="360" customFormat="1">
      <c r="A173" s="126"/>
      <c r="F173" s="108"/>
      <c r="G173" s="108"/>
      <c r="H173" s="108"/>
      <c r="I173" s="108"/>
      <c r="J173" s="108"/>
    </row>
    <row r="174" spans="1:10" s="360" customFormat="1">
      <c r="A174" s="126"/>
      <c r="F174" s="108"/>
      <c r="G174" s="108"/>
      <c r="H174" s="108"/>
      <c r="I174" s="108"/>
      <c r="J174" s="108"/>
    </row>
    <row r="175" spans="1:10" s="360" customFormat="1">
      <c r="A175" s="126"/>
      <c r="F175" s="108"/>
      <c r="G175" s="108"/>
      <c r="H175" s="108"/>
      <c r="I175" s="108"/>
      <c r="J175" s="108"/>
    </row>
    <row r="176" spans="1:10" s="360" customFormat="1">
      <c r="A176" s="126"/>
      <c r="F176" s="108"/>
      <c r="G176" s="108"/>
      <c r="H176" s="108"/>
      <c r="I176" s="108"/>
      <c r="J176" s="108"/>
    </row>
    <row r="177" spans="1:10" s="360" customFormat="1">
      <c r="A177" s="126"/>
      <c r="F177" s="108"/>
      <c r="G177" s="108"/>
      <c r="H177" s="108"/>
      <c r="I177" s="108"/>
      <c r="J177" s="108"/>
    </row>
    <row r="178" spans="1:10" s="360" customFormat="1">
      <c r="A178" s="126"/>
      <c r="F178" s="108"/>
      <c r="G178" s="108"/>
      <c r="H178" s="108"/>
      <c r="I178" s="108"/>
      <c r="J178" s="108"/>
    </row>
    <row r="179" spans="1:10" s="360" customFormat="1">
      <c r="A179" s="126"/>
      <c r="F179" s="108"/>
      <c r="G179" s="108"/>
      <c r="H179" s="108"/>
      <c r="I179" s="108"/>
      <c r="J179" s="108"/>
    </row>
    <row r="180" spans="1:10" s="360" customFormat="1">
      <c r="A180" s="126"/>
      <c r="F180" s="108"/>
      <c r="G180" s="108"/>
      <c r="H180" s="108"/>
      <c r="I180" s="108"/>
      <c r="J180" s="108"/>
    </row>
    <row r="181" spans="1:10" s="360" customFormat="1">
      <c r="A181" s="126"/>
      <c r="F181" s="108"/>
      <c r="G181" s="108"/>
      <c r="H181" s="108"/>
      <c r="I181" s="108"/>
      <c r="J181" s="108"/>
    </row>
    <row r="182" spans="1:10" s="360" customFormat="1">
      <c r="A182" s="126"/>
      <c r="F182" s="108"/>
      <c r="G182" s="108"/>
      <c r="H182" s="108"/>
      <c r="I182" s="108"/>
      <c r="J182" s="108"/>
    </row>
    <row r="183" spans="1:10" s="360" customFormat="1">
      <c r="A183" s="126"/>
      <c r="F183" s="108"/>
      <c r="G183" s="108"/>
      <c r="H183" s="108"/>
      <c r="I183" s="108"/>
      <c r="J183" s="108"/>
    </row>
    <row r="184" spans="1:10" s="360" customFormat="1">
      <c r="A184" s="126"/>
      <c r="F184" s="108"/>
      <c r="G184" s="108"/>
      <c r="H184" s="108"/>
      <c r="I184" s="108"/>
      <c r="J184" s="108"/>
    </row>
    <row r="185" spans="1:10" s="360" customFormat="1">
      <c r="A185" s="126"/>
      <c r="F185" s="108"/>
      <c r="G185" s="108"/>
      <c r="H185" s="108"/>
      <c r="I185" s="108"/>
      <c r="J185" s="108"/>
    </row>
    <row r="186" spans="1:10" s="360" customFormat="1">
      <c r="A186" s="126"/>
      <c r="F186" s="108"/>
      <c r="G186" s="108"/>
      <c r="H186" s="108"/>
      <c r="I186" s="108"/>
      <c r="J186" s="108"/>
    </row>
    <row r="187" spans="1:10" s="360" customFormat="1">
      <c r="A187" s="126"/>
      <c r="F187" s="108"/>
      <c r="G187" s="108"/>
      <c r="H187" s="108"/>
      <c r="I187" s="108"/>
      <c r="J187" s="108"/>
    </row>
    <row r="188" spans="1:10" s="360" customFormat="1">
      <c r="A188" s="126"/>
      <c r="F188" s="108"/>
      <c r="G188" s="108"/>
      <c r="H188" s="108"/>
      <c r="I188" s="108"/>
      <c r="J188" s="108"/>
    </row>
    <row r="189" spans="1:10" s="360" customFormat="1">
      <c r="A189" s="126"/>
      <c r="F189" s="108"/>
      <c r="G189" s="108"/>
      <c r="H189" s="108"/>
      <c r="I189" s="108"/>
      <c r="J189" s="108"/>
    </row>
    <row r="190" spans="1:10" s="360" customFormat="1">
      <c r="A190" s="126"/>
      <c r="F190" s="108"/>
      <c r="G190" s="108"/>
      <c r="H190" s="108"/>
      <c r="I190" s="108"/>
      <c r="J190" s="108"/>
    </row>
    <row r="191" spans="1:10" s="360" customFormat="1">
      <c r="A191" s="126"/>
      <c r="F191" s="108"/>
      <c r="G191" s="108"/>
      <c r="H191" s="108"/>
      <c r="I191" s="108"/>
      <c r="J191" s="108"/>
    </row>
    <row r="192" spans="1:10" s="360" customFormat="1">
      <c r="A192" s="126"/>
      <c r="F192" s="108"/>
      <c r="G192" s="108"/>
      <c r="H192" s="108"/>
      <c r="I192" s="108"/>
      <c r="J192" s="108"/>
    </row>
    <row r="193" spans="1:10" s="360" customFormat="1">
      <c r="A193" s="126"/>
      <c r="F193" s="108"/>
      <c r="G193" s="108"/>
      <c r="H193" s="108"/>
      <c r="I193" s="108"/>
      <c r="J193" s="108"/>
    </row>
    <row r="194" spans="1:10" s="360" customFormat="1">
      <c r="A194" s="126"/>
      <c r="F194" s="108"/>
      <c r="G194" s="108"/>
      <c r="H194" s="108"/>
      <c r="I194" s="108"/>
      <c r="J194" s="108"/>
    </row>
    <row r="195" spans="1:10" s="360" customFormat="1">
      <c r="A195" s="126"/>
      <c r="F195" s="108"/>
      <c r="G195" s="108"/>
      <c r="H195" s="108"/>
      <c r="I195" s="108"/>
      <c r="J195" s="108"/>
    </row>
    <row r="196" spans="1:10" s="360" customFormat="1">
      <c r="A196" s="126"/>
      <c r="F196" s="108"/>
      <c r="G196" s="108"/>
      <c r="H196" s="108"/>
      <c r="I196" s="108"/>
      <c r="J196" s="108"/>
    </row>
    <row r="197" spans="1:10" s="360" customFormat="1">
      <c r="A197" s="126"/>
      <c r="F197" s="108"/>
      <c r="G197" s="108"/>
      <c r="H197" s="108"/>
      <c r="I197" s="108"/>
      <c r="J197" s="108"/>
    </row>
    <row r="198" spans="1:10" s="360" customFormat="1">
      <c r="A198" s="126"/>
      <c r="F198" s="108"/>
      <c r="G198" s="108"/>
      <c r="H198" s="108"/>
      <c r="I198" s="108"/>
      <c r="J198" s="108"/>
    </row>
    <row r="199" spans="1:10" s="360" customFormat="1">
      <c r="A199" s="126"/>
      <c r="F199" s="108"/>
      <c r="G199" s="108"/>
      <c r="H199" s="108"/>
      <c r="I199" s="108"/>
      <c r="J199" s="108"/>
    </row>
    <row r="200" spans="1:10" s="360" customFormat="1">
      <c r="A200" s="126"/>
      <c r="F200" s="108"/>
      <c r="G200" s="108"/>
      <c r="H200" s="108"/>
      <c r="I200" s="108"/>
      <c r="J200" s="108"/>
    </row>
    <row r="201" spans="1:10" s="360" customFormat="1">
      <c r="A201" s="126"/>
      <c r="F201" s="108"/>
      <c r="G201" s="108"/>
      <c r="H201" s="108"/>
      <c r="I201" s="108"/>
      <c r="J201" s="108"/>
    </row>
    <row r="202" spans="1:10" s="360" customFormat="1">
      <c r="A202" s="126"/>
      <c r="F202" s="108"/>
      <c r="G202" s="108"/>
      <c r="H202" s="108"/>
      <c r="I202" s="108"/>
      <c r="J202" s="108"/>
    </row>
    <row r="203" spans="1:10" s="360" customFormat="1">
      <c r="A203" s="126"/>
      <c r="F203" s="108"/>
      <c r="G203" s="108"/>
      <c r="H203" s="108"/>
      <c r="I203" s="108"/>
      <c r="J203" s="108"/>
    </row>
    <row r="204" spans="1:10" s="360" customFormat="1">
      <c r="A204" s="126"/>
      <c r="F204" s="108"/>
      <c r="G204" s="108"/>
      <c r="H204" s="108"/>
      <c r="I204" s="108"/>
      <c r="J204" s="108"/>
    </row>
    <row r="205" spans="1:10" s="360" customFormat="1">
      <c r="A205" s="126"/>
      <c r="F205" s="108"/>
      <c r="G205" s="108"/>
      <c r="H205" s="108"/>
      <c r="I205" s="108"/>
      <c r="J205" s="108"/>
    </row>
    <row r="206" spans="1:10" s="360" customFormat="1">
      <c r="A206" s="126"/>
      <c r="F206" s="108"/>
      <c r="G206" s="108"/>
      <c r="H206" s="108"/>
      <c r="I206" s="108"/>
      <c r="J206" s="108"/>
    </row>
    <row r="207" spans="1:10" s="360" customFormat="1">
      <c r="A207" s="126"/>
      <c r="F207" s="108"/>
      <c r="G207" s="108"/>
      <c r="H207" s="108"/>
      <c r="I207" s="108"/>
      <c r="J207" s="108"/>
    </row>
    <row r="208" spans="1:10" s="360" customFormat="1">
      <c r="A208" s="126"/>
      <c r="F208" s="108"/>
      <c r="G208" s="108"/>
      <c r="H208" s="108"/>
      <c r="I208" s="108"/>
      <c r="J208" s="108"/>
    </row>
    <row r="209" spans="1:10" s="360" customFormat="1">
      <c r="A209" s="126"/>
      <c r="F209" s="108"/>
      <c r="G209" s="108"/>
      <c r="H209" s="108"/>
      <c r="I209" s="108"/>
      <c r="J209" s="108"/>
    </row>
    <row r="210" spans="1:10" s="360" customFormat="1">
      <c r="A210" s="126"/>
      <c r="F210" s="108"/>
      <c r="G210" s="108"/>
      <c r="H210" s="108"/>
      <c r="I210" s="108"/>
      <c r="J210" s="108"/>
    </row>
    <row r="211" spans="1:10" s="360" customFormat="1">
      <c r="A211" s="126"/>
      <c r="F211" s="108"/>
      <c r="G211" s="108"/>
      <c r="H211" s="108"/>
      <c r="I211" s="108"/>
      <c r="J211" s="108"/>
    </row>
    <row r="212" spans="1:10" s="360" customFormat="1">
      <c r="A212" s="126"/>
      <c r="F212" s="108"/>
      <c r="G212" s="108"/>
      <c r="H212" s="108"/>
      <c r="I212" s="108"/>
      <c r="J212" s="108"/>
    </row>
    <row r="213" spans="1:10" s="360" customFormat="1">
      <c r="A213" s="126"/>
      <c r="F213" s="108"/>
      <c r="G213" s="108"/>
      <c r="H213" s="108"/>
      <c r="I213" s="108"/>
      <c r="J213" s="108"/>
    </row>
    <row r="214" spans="1:10" s="360" customFormat="1">
      <c r="A214" s="126"/>
      <c r="F214" s="108"/>
      <c r="G214" s="108"/>
      <c r="H214" s="108"/>
      <c r="I214" s="108"/>
      <c r="J214" s="108"/>
    </row>
    <row r="215" spans="1:10" s="360" customFormat="1">
      <c r="A215" s="126"/>
      <c r="F215" s="108"/>
      <c r="G215" s="108"/>
      <c r="H215" s="108"/>
      <c r="I215" s="108"/>
      <c r="J215" s="108"/>
    </row>
    <row r="216" spans="1:10" s="360" customFormat="1">
      <c r="A216" s="126"/>
      <c r="F216" s="108"/>
      <c r="G216" s="108"/>
      <c r="H216" s="108"/>
      <c r="I216" s="108"/>
      <c r="J216" s="108"/>
    </row>
    <row r="217" spans="1:10" s="360" customFormat="1">
      <c r="A217" s="126"/>
      <c r="F217" s="108"/>
      <c r="G217" s="108"/>
      <c r="H217" s="108"/>
      <c r="I217" s="108"/>
      <c r="J217" s="108"/>
    </row>
    <row r="218" spans="1:10" s="360" customFormat="1">
      <c r="A218" s="126"/>
      <c r="F218" s="108"/>
      <c r="G218" s="108"/>
      <c r="H218" s="108"/>
      <c r="I218" s="108"/>
      <c r="J218" s="108"/>
    </row>
    <row r="219" spans="1:10" s="360" customFormat="1">
      <c r="A219" s="126"/>
      <c r="F219" s="108"/>
      <c r="G219" s="108"/>
      <c r="H219" s="108"/>
      <c r="I219" s="108"/>
      <c r="J219" s="108"/>
    </row>
    <row r="220" spans="1:10" s="360" customFormat="1">
      <c r="A220" s="126"/>
      <c r="F220" s="108"/>
      <c r="G220" s="108"/>
      <c r="H220" s="108"/>
      <c r="I220" s="108"/>
      <c r="J220" s="108"/>
    </row>
    <row r="221" spans="1:10" s="360" customFormat="1">
      <c r="A221" s="126"/>
      <c r="F221" s="108"/>
      <c r="G221" s="108"/>
      <c r="H221" s="108"/>
      <c r="I221" s="108"/>
      <c r="J221" s="108"/>
    </row>
    <row r="222" spans="1:10" s="360" customFormat="1">
      <c r="A222" s="126"/>
      <c r="F222" s="108"/>
      <c r="G222" s="108"/>
      <c r="H222" s="108"/>
      <c r="I222" s="108"/>
      <c r="J222" s="108"/>
    </row>
    <row r="223" spans="1:10" s="360" customFormat="1">
      <c r="A223" s="126"/>
      <c r="F223" s="108"/>
      <c r="G223" s="108"/>
      <c r="H223" s="108"/>
      <c r="I223" s="108"/>
      <c r="J223" s="108"/>
    </row>
    <row r="224" spans="1:10" s="360" customFormat="1">
      <c r="A224" s="126"/>
      <c r="F224" s="108"/>
      <c r="G224" s="108"/>
      <c r="H224" s="108"/>
      <c r="I224" s="108"/>
      <c r="J224" s="108"/>
    </row>
    <row r="225" spans="1:10" s="360" customFormat="1">
      <c r="A225" s="126"/>
      <c r="F225" s="108"/>
      <c r="G225" s="108"/>
      <c r="H225" s="108"/>
      <c r="I225" s="108"/>
      <c r="J225" s="108"/>
    </row>
    <row r="226" spans="1:10" s="360" customFormat="1">
      <c r="A226" s="126"/>
      <c r="F226" s="108"/>
      <c r="G226" s="108"/>
      <c r="H226" s="108"/>
      <c r="I226" s="108"/>
      <c r="J226" s="108"/>
    </row>
    <row r="227" spans="1:10" s="360" customFormat="1">
      <c r="A227" s="126"/>
      <c r="F227" s="108"/>
      <c r="G227" s="108"/>
      <c r="H227" s="108"/>
      <c r="I227" s="108"/>
      <c r="J227" s="108"/>
    </row>
    <row r="228" spans="1:10" s="360" customFormat="1">
      <c r="A228" s="126"/>
      <c r="F228" s="108"/>
      <c r="G228" s="108"/>
      <c r="H228" s="108"/>
      <c r="I228" s="108"/>
      <c r="J228" s="108"/>
    </row>
    <row r="229" spans="1:10" s="360" customFormat="1">
      <c r="A229" s="126"/>
      <c r="F229" s="108"/>
      <c r="G229" s="108"/>
      <c r="H229" s="108"/>
      <c r="I229" s="108"/>
      <c r="J229" s="108"/>
    </row>
    <row r="230" spans="1:10" s="360" customFormat="1">
      <c r="A230" s="126"/>
      <c r="F230" s="108"/>
      <c r="G230" s="108"/>
      <c r="H230" s="108"/>
      <c r="I230" s="108"/>
      <c r="J230" s="108"/>
    </row>
    <row r="231" spans="1:10" s="360" customFormat="1">
      <c r="A231" s="126"/>
      <c r="F231" s="108"/>
      <c r="G231" s="108"/>
      <c r="H231" s="108"/>
      <c r="I231" s="108"/>
      <c r="J231" s="108"/>
    </row>
    <row r="232" spans="1:10" s="360" customFormat="1">
      <c r="A232" s="126"/>
      <c r="F232" s="108"/>
      <c r="G232" s="108"/>
      <c r="H232" s="108"/>
      <c r="I232" s="108"/>
      <c r="J232" s="108"/>
    </row>
    <row r="233" spans="1:10" s="360" customFormat="1">
      <c r="A233" s="126"/>
      <c r="F233" s="108"/>
      <c r="G233" s="108"/>
      <c r="H233" s="108"/>
      <c r="I233" s="108"/>
      <c r="J233" s="108"/>
    </row>
    <row r="234" spans="1:10" s="360" customFormat="1">
      <c r="A234" s="126"/>
      <c r="F234" s="108"/>
      <c r="G234" s="108"/>
      <c r="H234" s="108"/>
      <c r="I234" s="108"/>
      <c r="J234" s="108"/>
    </row>
    <row r="235" spans="1:10" s="360" customFormat="1">
      <c r="A235" s="126"/>
      <c r="F235" s="108"/>
      <c r="G235" s="108"/>
      <c r="H235" s="108"/>
      <c r="I235" s="108"/>
      <c r="J235" s="108"/>
    </row>
    <row r="236" spans="1:10" s="360" customFormat="1">
      <c r="A236" s="126"/>
      <c r="F236" s="108"/>
      <c r="G236" s="108"/>
      <c r="H236" s="108"/>
      <c r="I236" s="108"/>
      <c r="J236" s="108"/>
    </row>
    <row r="237" spans="1:10" s="360" customFormat="1">
      <c r="A237" s="126"/>
      <c r="F237" s="108"/>
      <c r="G237" s="108"/>
      <c r="H237" s="108"/>
      <c r="I237" s="108"/>
      <c r="J237" s="108"/>
    </row>
    <row r="238" spans="1:10" s="360" customFormat="1">
      <c r="A238" s="126"/>
      <c r="F238" s="108"/>
      <c r="G238" s="108"/>
      <c r="H238" s="108"/>
      <c r="I238" s="108"/>
      <c r="J238" s="108"/>
    </row>
    <row r="239" spans="1:10" s="360" customFormat="1">
      <c r="A239" s="126"/>
      <c r="F239" s="108"/>
      <c r="G239" s="108"/>
      <c r="H239" s="108"/>
      <c r="I239" s="108"/>
      <c r="J239" s="108"/>
    </row>
    <row r="240" spans="1:10" s="360" customFormat="1">
      <c r="A240" s="126"/>
      <c r="F240" s="108"/>
      <c r="G240" s="108"/>
      <c r="H240" s="108"/>
      <c r="I240" s="108"/>
      <c r="J240" s="108"/>
    </row>
    <row r="241" spans="1:10" s="360" customFormat="1">
      <c r="A241" s="126"/>
      <c r="F241" s="108"/>
      <c r="G241" s="108"/>
      <c r="H241" s="108"/>
      <c r="I241" s="108"/>
      <c r="J241" s="108"/>
    </row>
    <row r="242" spans="1:10" s="360" customFormat="1">
      <c r="A242" s="126"/>
      <c r="F242" s="108"/>
      <c r="G242" s="108"/>
      <c r="H242" s="108"/>
      <c r="I242" s="108"/>
      <c r="J242" s="108"/>
    </row>
    <row r="243" spans="1:10" s="360" customFormat="1">
      <c r="A243" s="126"/>
      <c r="F243" s="108"/>
      <c r="G243" s="108"/>
      <c r="H243" s="108"/>
      <c r="I243" s="108"/>
      <c r="J243" s="108"/>
    </row>
    <row r="244" spans="1:10" s="360" customFormat="1">
      <c r="A244" s="126"/>
      <c r="F244" s="108"/>
      <c r="G244" s="108"/>
      <c r="H244" s="108"/>
      <c r="I244" s="108"/>
      <c r="J244" s="108"/>
    </row>
    <row r="245" spans="1:10" s="360" customFormat="1">
      <c r="A245" s="126"/>
      <c r="F245" s="108"/>
      <c r="G245" s="108"/>
      <c r="H245" s="108"/>
      <c r="I245" s="108"/>
      <c r="J245" s="108"/>
    </row>
    <row r="246" spans="1:10" s="360" customFormat="1">
      <c r="A246" s="126"/>
      <c r="F246" s="108"/>
      <c r="G246" s="108"/>
      <c r="H246" s="108"/>
      <c r="I246" s="108"/>
      <c r="J246" s="108"/>
    </row>
    <row r="247" spans="1:10" s="360" customFormat="1">
      <c r="A247" s="126"/>
      <c r="F247" s="108"/>
      <c r="G247" s="108"/>
      <c r="H247" s="108"/>
      <c r="I247" s="108"/>
      <c r="J247" s="108"/>
    </row>
    <row r="248" spans="1:10" s="360" customFormat="1">
      <c r="A248" s="126"/>
      <c r="F248" s="108"/>
      <c r="G248" s="108"/>
      <c r="H248" s="108"/>
      <c r="I248" s="108"/>
      <c r="J248" s="108"/>
    </row>
    <row r="249" spans="1:10" s="360" customFormat="1">
      <c r="A249" s="126"/>
      <c r="F249" s="108"/>
      <c r="G249" s="108"/>
      <c r="H249" s="108"/>
      <c r="I249" s="108"/>
      <c r="J249" s="108"/>
    </row>
    <row r="250" spans="1:10" s="360" customFormat="1">
      <c r="A250" s="126"/>
      <c r="F250" s="108"/>
      <c r="G250" s="108"/>
      <c r="H250" s="108"/>
      <c r="I250" s="108"/>
      <c r="J250" s="108"/>
    </row>
    <row r="251" spans="1:10" s="360" customFormat="1">
      <c r="A251" s="126"/>
      <c r="F251" s="108"/>
      <c r="G251" s="108"/>
      <c r="H251" s="108"/>
      <c r="I251" s="108"/>
      <c r="J251" s="108"/>
    </row>
    <row r="252" spans="1:10" s="360" customFormat="1">
      <c r="A252" s="126"/>
      <c r="F252" s="108"/>
      <c r="G252" s="108"/>
      <c r="H252" s="108"/>
      <c r="I252" s="108"/>
      <c r="J252" s="108"/>
    </row>
    <row r="253" spans="1:10" s="360" customFormat="1">
      <c r="A253" s="126"/>
      <c r="F253" s="108"/>
      <c r="G253" s="108"/>
      <c r="H253" s="108"/>
      <c r="I253" s="108"/>
      <c r="J253" s="108"/>
    </row>
    <row r="254" spans="1:10" s="360" customFormat="1">
      <c r="A254" s="126"/>
      <c r="F254" s="108"/>
      <c r="G254" s="108"/>
      <c r="H254" s="108"/>
      <c r="I254" s="108"/>
      <c r="J254" s="108"/>
    </row>
    <row r="255" spans="1:10" s="360" customFormat="1">
      <c r="A255" s="126"/>
      <c r="F255" s="108"/>
      <c r="G255" s="108"/>
      <c r="H255" s="108"/>
      <c r="I255" s="108"/>
      <c r="J255" s="108"/>
    </row>
    <row r="256" spans="1:10" s="360" customFormat="1">
      <c r="A256" s="126"/>
      <c r="F256" s="108"/>
      <c r="G256" s="108"/>
      <c r="H256" s="108"/>
      <c r="I256" s="108"/>
      <c r="J256" s="108"/>
    </row>
    <row r="257" spans="1:10" s="360" customFormat="1">
      <c r="A257" s="126"/>
      <c r="F257" s="108"/>
      <c r="G257" s="108"/>
      <c r="H257" s="108"/>
      <c r="I257" s="108"/>
      <c r="J257" s="108"/>
    </row>
    <row r="258" spans="1:10" s="360" customFormat="1">
      <c r="A258" s="126"/>
      <c r="F258" s="108"/>
      <c r="G258" s="108"/>
      <c r="H258" s="108"/>
      <c r="I258" s="108"/>
      <c r="J258" s="108"/>
    </row>
    <row r="259" spans="1:10" s="360" customFormat="1">
      <c r="A259" s="126"/>
      <c r="F259" s="108"/>
      <c r="G259" s="108"/>
      <c r="H259" s="108"/>
      <c r="I259" s="108"/>
      <c r="J259" s="108"/>
    </row>
    <row r="260" spans="1:10" s="360" customFormat="1">
      <c r="A260" s="126"/>
      <c r="F260" s="108"/>
      <c r="G260" s="108"/>
      <c r="H260" s="108"/>
      <c r="I260" s="108"/>
      <c r="J260" s="108"/>
    </row>
    <row r="261" spans="1:10" s="360" customFormat="1">
      <c r="A261" s="126"/>
      <c r="F261" s="108"/>
      <c r="G261" s="108"/>
      <c r="H261" s="108"/>
      <c r="I261" s="108"/>
      <c r="J261" s="108"/>
    </row>
    <row r="262" spans="1:10" s="360" customFormat="1">
      <c r="A262" s="126"/>
      <c r="F262" s="108"/>
      <c r="G262" s="108"/>
      <c r="H262" s="108"/>
      <c r="I262" s="108"/>
      <c r="J262" s="108"/>
    </row>
    <row r="263" spans="1:10" s="360" customFormat="1">
      <c r="A263" s="126"/>
      <c r="F263" s="108"/>
      <c r="G263" s="108"/>
      <c r="H263" s="108"/>
      <c r="I263" s="108"/>
      <c r="J263" s="108"/>
    </row>
    <row r="264" spans="1:10" s="360" customFormat="1">
      <c r="A264" s="126"/>
      <c r="F264" s="108"/>
      <c r="G264" s="108"/>
      <c r="H264" s="108"/>
      <c r="I264" s="108"/>
      <c r="J264" s="108"/>
    </row>
    <row r="265" spans="1:10" s="360" customFormat="1">
      <c r="A265" s="126"/>
      <c r="F265" s="108"/>
      <c r="G265" s="108"/>
      <c r="H265" s="108"/>
      <c r="I265" s="108"/>
      <c r="J265" s="108"/>
    </row>
    <row r="266" spans="1:10" s="360" customFormat="1">
      <c r="A266" s="126"/>
      <c r="F266" s="108"/>
      <c r="G266" s="108"/>
      <c r="H266" s="108"/>
      <c r="I266" s="108"/>
      <c r="J266" s="108"/>
    </row>
    <row r="267" spans="1:10" s="360" customFormat="1">
      <c r="A267" s="126"/>
      <c r="F267" s="108"/>
      <c r="G267" s="108"/>
      <c r="H267" s="108"/>
      <c r="I267" s="108"/>
      <c r="J267" s="108"/>
    </row>
    <row r="268" spans="1:10" s="360" customFormat="1">
      <c r="A268" s="126"/>
      <c r="F268" s="108"/>
      <c r="G268" s="108"/>
      <c r="H268" s="108"/>
      <c r="I268" s="108"/>
      <c r="J268" s="108"/>
    </row>
    <row r="269" spans="1:10" s="360" customFormat="1">
      <c r="A269" s="126"/>
      <c r="F269" s="108"/>
      <c r="G269" s="108"/>
      <c r="H269" s="108"/>
      <c r="I269" s="108"/>
      <c r="J269" s="108"/>
    </row>
    <row r="270" spans="1:10" s="360" customFormat="1">
      <c r="A270" s="126"/>
      <c r="F270" s="108"/>
      <c r="G270" s="108"/>
      <c r="H270" s="108"/>
      <c r="I270" s="108"/>
      <c r="J270" s="108"/>
    </row>
    <row r="271" spans="1:10" s="360" customFormat="1">
      <c r="A271" s="126"/>
      <c r="F271" s="108"/>
      <c r="G271" s="108"/>
      <c r="H271" s="108"/>
      <c r="I271" s="108"/>
      <c r="J271" s="108"/>
    </row>
    <row r="272" spans="1:10" s="360" customFormat="1">
      <c r="A272" s="126"/>
      <c r="F272" s="108"/>
      <c r="G272" s="108"/>
      <c r="H272" s="108"/>
      <c r="I272" s="108"/>
      <c r="J272" s="108"/>
    </row>
    <row r="273" spans="1:10" s="360" customFormat="1">
      <c r="A273" s="126"/>
      <c r="F273" s="108"/>
      <c r="G273" s="108"/>
      <c r="H273" s="108"/>
      <c r="I273" s="108"/>
      <c r="J273" s="108"/>
    </row>
    <row r="274" spans="1:10" s="360" customFormat="1">
      <c r="A274" s="126"/>
      <c r="F274" s="108"/>
      <c r="G274" s="108"/>
      <c r="H274" s="108"/>
      <c r="I274" s="108"/>
      <c r="J274" s="108"/>
    </row>
    <row r="275" spans="1:10" s="360" customFormat="1">
      <c r="A275" s="126"/>
      <c r="F275" s="108"/>
      <c r="G275" s="108"/>
      <c r="H275" s="108"/>
      <c r="I275" s="108"/>
      <c r="J275" s="108"/>
    </row>
    <row r="276" spans="1:10" s="360" customFormat="1">
      <c r="A276" s="126"/>
      <c r="F276" s="108"/>
      <c r="G276" s="108"/>
      <c r="H276" s="108"/>
      <c r="I276" s="108"/>
      <c r="J276" s="108"/>
    </row>
    <row r="277" spans="1:10" s="360" customFormat="1">
      <c r="A277" s="126"/>
      <c r="F277" s="108"/>
      <c r="G277" s="108"/>
      <c r="H277" s="108"/>
      <c r="I277" s="108"/>
      <c r="J277" s="108"/>
    </row>
    <row r="278" spans="1:10" s="360" customFormat="1">
      <c r="A278" s="126"/>
      <c r="F278" s="108"/>
      <c r="G278" s="108"/>
      <c r="H278" s="108"/>
      <c r="I278" s="108"/>
      <c r="J278" s="108"/>
    </row>
    <row r="279" spans="1:10" s="360" customFormat="1">
      <c r="A279" s="126"/>
      <c r="F279" s="108"/>
      <c r="G279" s="108"/>
      <c r="H279" s="108"/>
      <c r="I279" s="108"/>
      <c r="J279" s="108"/>
    </row>
  </sheetData>
  <mergeCells count="75">
    <mergeCell ref="I73:J73"/>
    <mergeCell ref="I61:J61"/>
    <mergeCell ref="I63:J63"/>
    <mergeCell ref="I71:J71"/>
    <mergeCell ref="I72:J72"/>
    <mergeCell ref="I56:J56"/>
    <mergeCell ref="I57:J57"/>
    <mergeCell ref="I58:J58"/>
    <mergeCell ref="I59:J59"/>
    <mergeCell ref="I60:J60"/>
    <mergeCell ref="I48:J48"/>
    <mergeCell ref="I49:J49"/>
    <mergeCell ref="I50:J50"/>
    <mergeCell ref="I51:J51"/>
    <mergeCell ref="I52:J52"/>
    <mergeCell ref="B31:F31"/>
    <mergeCell ref="B32:F32"/>
    <mergeCell ref="G42:J42"/>
    <mergeCell ref="A21:B21"/>
    <mergeCell ref="A18:B18"/>
    <mergeCell ref="G22:J22"/>
    <mergeCell ref="G24:J24"/>
    <mergeCell ref="G25:J25"/>
    <mergeCell ref="B28:F28"/>
    <mergeCell ref="A23:B23"/>
    <mergeCell ref="G23:J23"/>
    <mergeCell ref="B26:F26"/>
    <mergeCell ref="A116:J116"/>
    <mergeCell ref="A91:J91"/>
    <mergeCell ref="A70:J70"/>
    <mergeCell ref="E42:E43"/>
    <mergeCell ref="D42:D43"/>
    <mergeCell ref="A83:J83"/>
    <mergeCell ref="A107:J107"/>
    <mergeCell ref="C42:C43"/>
    <mergeCell ref="I43:J43"/>
    <mergeCell ref="A42:A43"/>
    <mergeCell ref="B42:B43"/>
    <mergeCell ref="F42:F43"/>
    <mergeCell ref="A45:J45"/>
    <mergeCell ref="A85:J85"/>
    <mergeCell ref="I44:J44"/>
    <mergeCell ref="I47:J47"/>
    <mergeCell ref="A16:B16"/>
    <mergeCell ref="G9:J9"/>
    <mergeCell ref="G15:J15"/>
    <mergeCell ref="G18:J18"/>
    <mergeCell ref="A40:J40"/>
    <mergeCell ref="A39:J39"/>
    <mergeCell ref="B37:F37"/>
    <mergeCell ref="B38:F38"/>
    <mergeCell ref="B29:F29"/>
    <mergeCell ref="B30:F30"/>
    <mergeCell ref="B34:F34"/>
    <mergeCell ref="B33:F33"/>
    <mergeCell ref="B36:F36"/>
    <mergeCell ref="G33:H33"/>
    <mergeCell ref="G34:H34"/>
    <mergeCell ref="B27:G27"/>
    <mergeCell ref="A1:I1"/>
    <mergeCell ref="I46:J46"/>
    <mergeCell ref="C128:F128"/>
    <mergeCell ref="H128:J128"/>
    <mergeCell ref="C127:F127"/>
    <mergeCell ref="H127:J127"/>
    <mergeCell ref="A75:J75"/>
    <mergeCell ref="A15:B15"/>
    <mergeCell ref="A14:B14"/>
    <mergeCell ref="A20:B20"/>
    <mergeCell ref="G8:J8"/>
    <mergeCell ref="A2:B6"/>
    <mergeCell ref="G10:J10"/>
    <mergeCell ref="G12:J12"/>
    <mergeCell ref="G14:J14"/>
    <mergeCell ref="A11:B11"/>
  </mergeCells>
  <phoneticPr fontId="4" type="noConversion"/>
  <pageMargins left="0.59055118110236227" right="0.59055118110236227" top="0.98425196850393704" bottom="0.59055118110236227" header="0" footer="0"/>
  <pageSetup paperSize="9" scale="60" orientation="landscape" r:id="rId1"/>
  <headerFooter alignWithMargins="0"/>
  <ignoredErrors>
    <ignoredError sqref="B108:B115 B117:B125 H26 B35" numberStoredAsText="1"/>
    <ignoredError sqref="C102:D102 E102:F102" formulaRange="1"/>
    <ignoredError sqref="J86 C86 C87 C54:F55 G55:J55 C90 C117 F87:F88 F90 F108:F110 F111:F112" evalError="1"/>
    <ignoredError sqref="G62:I62 G48:J48 J5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6"/>
  <sheetViews>
    <sheetView view="pageBreakPreview" zoomScale="75" zoomScaleNormal="75" zoomScaleSheetLayoutView="75" workbookViewId="0">
      <selection activeCell="H13" sqref="H13"/>
    </sheetView>
  </sheetViews>
  <sheetFormatPr defaultRowHeight="12.75"/>
  <cols>
    <col min="1" max="1" width="97.42578125" style="9" customWidth="1"/>
    <col min="2" max="2" width="19.42578125" style="9" customWidth="1"/>
    <col min="3" max="3" width="25" style="9" customWidth="1"/>
    <col min="4" max="4" width="20.7109375" style="9" customWidth="1"/>
    <col min="5" max="5" width="22.140625" style="9" customWidth="1"/>
    <col min="6" max="6" width="21" style="9" customWidth="1"/>
    <col min="7" max="7" width="24.42578125" style="9" customWidth="1"/>
    <col min="8" max="8" width="79.7109375" style="9" customWidth="1"/>
    <col min="9" max="9" width="9.5703125" style="9" customWidth="1"/>
    <col min="10" max="16384" width="9.140625" style="9"/>
  </cols>
  <sheetData>
    <row r="1" spans="1:8" ht="24.75" customHeight="1">
      <c r="H1" s="18" t="s">
        <v>352</v>
      </c>
    </row>
    <row r="2" spans="1:8" ht="25.5" customHeight="1">
      <c r="A2" s="576" t="s">
        <v>146</v>
      </c>
      <c r="B2" s="576"/>
      <c r="C2" s="576"/>
      <c r="D2" s="576"/>
      <c r="E2" s="576"/>
      <c r="F2" s="576"/>
      <c r="G2" s="576"/>
      <c r="H2" s="576"/>
    </row>
    <row r="3" spans="1:8" ht="16.5" customHeight="1"/>
    <row r="4" spans="1:8" ht="45" customHeight="1">
      <c r="A4" s="577" t="s">
        <v>164</v>
      </c>
      <c r="B4" s="577" t="s">
        <v>0</v>
      </c>
      <c r="C4" s="577" t="s">
        <v>81</v>
      </c>
      <c r="D4" s="519" t="s">
        <v>570</v>
      </c>
      <c r="E4" s="519" t="s">
        <v>571</v>
      </c>
      <c r="F4" s="521" t="s">
        <v>566</v>
      </c>
      <c r="G4" s="519" t="s">
        <v>579</v>
      </c>
      <c r="H4" s="577" t="s">
        <v>82</v>
      </c>
    </row>
    <row r="5" spans="1:8" ht="52.5" customHeight="1">
      <c r="A5" s="578"/>
      <c r="B5" s="578"/>
      <c r="C5" s="578"/>
      <c r="D5" s="520"/>
      <c r="E5" s="520"/>
      <c r="F5" s="522"/>
      <c r="G5" s="520"/>
      <c r="H5" s="578"/>
    </row>
    <row r="6" spans="1:8" s="14" customFormat="1" ht="18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</row>
    <row r="7" spans="1:8" s="14" customFormat="1" ht="35.25" customHeight="1">
      <c r="A7" s="13" t="s">
        <v>124</v>
      </c>
      <c r="B7" s="13"/>
      <c r="C7" s="10"/>
      <c r="D7" s="10"/>
      <c r="E7" s="10"/>
      <c r="F7" s="10"/>
      <c r="G7" s="10"/>
      <c r="H7" s="10"/>
    </row>
    <row r="8" spans="1:8" ht="59.25" customHeight="1">
      <c r="A8" s="5" t="s">
        <v>321</v>
      </c>
      <c r="B8" s="386">
        <v>5000</v>
      </c>
      <c r="C8" s="412" t="s">
        <v>187</v>
      </c>
      <c r="D8" s="413">
        <f>('Осн. фін. пок.'!C48/'Осн. фін. пок.'!C46)*100</f>
        <v>2.3047722342733188</v>
      </c>
      <c r="E8" s="413">
        <f>('Осн. фін. пок.'!D48/'Осн. фін. пок.'!D46)*100</f>
        <v>6.0231770709142065</v>
      </c>
      <c r="F8" s="413">
        <f>('Осн. фін. пок.'!E48/'Осн. фін. пок.'!E46)*100</f>
        <v>4.6524940802997579</v>
      </c>
      <c r="G8" s="413">
        <f>('Осн. фін. пок.'!F48/'Осн. фін. пок.'!F46)*100</f>
        <v>3.7684624772721609</v>
      </c>
      <c r="H8" s="414"/>
    </row>
    <row r="9" spans="1:8" ht="63" customHeight="1">
      <c r="A9" s="5" t="s">
        <v>322</v>
      </c>
      <c r="B9" s="386">
        <v>5010</v>
      </c>
      <c r="C9" s="412" t="s">
        <v>187</v>
      </c>
      <c r="D9" s="413">
        <f>('Осн. фін. пок.'!C54/'Осн. фін. пок.'!C46)*100</f>
        <v>3.1914316702819958</v>
      </c>
      <c r="E9" s="413">
        <f>('Осн. фін. пок.'!D54/'Осн. фін. пок.'!D46)*100</f>
        <v>2.6467642710668127</v>
      </c>
      <c r="F9" s="413">
        <f>('Осн. фін. пок.'!E54/'Осн. фін. пок.'!E46)*100</f>
        <v>-0.61408758554292109</v>
      </c>
      <c r="G9" s="413">
        <f>('Осн. фін. пок.'!F54/'Осн. фін. пок.'!F46)*100</f>
        <v>-1.4147301302647637</v>
      </c>
      <c r="H9" s="414"/>
    </row>
    <row r="10" spans="1:8" ht="57.75" customHeight="1">
      <c r="A10" s="16" t="s">
        <v>324</v>
      </c>
      <c r="B10" s="386">
        <v>5020</v>
      </c>
      <c r="C10" s="412" t="s">
        <v>187</v>
      </c>
      <c r="D10" s="413">
        <f>('Осн. фін. пок.'!C67/'Осн. фін. пок.'!C98)*100</f>
        <v>-0.62176735996478483</v>
      </c>
      <c r="E10" s="413">
        <f>('Осн. фін. пок.'!D67/'Осн. фін. пок.'!D98)*100</f>
        <v>0</v>
      </c>
      <c r="F10" s="413">
        <f>('Осн. фін. пок.'!E67/'Осн. фін. пок.'!E98)*100</f>
        <v>0</v>
      </c>
      <c r="G10" s="413">
        <f>('Осн. фін. пок.'!F67/'Осн. фін. пок.'!F98)*100</f>
        <v>0</v>
      </c>
      <c r="H10" s="414" t="s">
        <v>188</v>
      </c>
    </row>
    <row r="11" spans="1:8" ht="56.25" customHeight="1">
      <c r="A11" s="16" t="s">
        <v>396</v>
      </c>
      <c r="B11" s="386">
        <v>5030</v>
      </c>
      <c r="C11" s="412" t="s">
        <v>187</v>
      </c>
      <c r="D11" s="413">
        <f>('Осн. фін. пок.'!C67/'Осн. фін. пок.'!C99)*100</f>
        <v>-0.88319199656102221</v>
      </c>
      <c r="E11" s="413">
        <f>('Осн. фін. пок.'!D67/'Осн. фін. пок.'!D99)*100</f>
        <v>0</v>
      </c>
      <c r="F11" s="413">
        <f>('Осн. фін. пок.'!E67/'Осн. фін. пок.'!E99)*100</f>
        <v>0</v>
      </c>
      <c r="G11" s="413">
        <f>('Осн. фін. пок.'!F67/'Осн. фін. пок.'!F99)*100</f>
        <v>0</v>
      </c>
      <c r="H11" s="414"/>
    </row>
    <row r="12" spans="1:8" ht="65.25" customHeight="1">
      <c r="A12" s="16" t="s">
        <v>323</v>
      </c>
      <c r="B12" s="386">
        <v>5040</v>
      </c>
      <c r="C12" s="412" t="s">
        <v>187</v>
      </c>
      <c r="D12" s="413">
        <f>('Осн. фін. пок.'!C67/'Осн. фін. пок.'!C46)*100</f>
        <v>-0.61279826464208242</v>
      </c>
      <c r="E12" s="413">
        <f>('Осн. фін. пок.'!D67/'Осн. фін. пок.'!D46)*100</f>
        <v>0</v>
      </c>
      <c r="F12" s="413">
        <f>('Осн. фін. пок.'!E67/'Осн. фін. пок.'!E46)*100</f>
        <v>0</v>
      </c>
      <c r="G12" s="413">
        <f>('Осн. фін. пок.'!F67/'Осн. фін. пок.'!F46)*100</f>
        <v>0</v>
      </c>
      <c r="H12" s="414" t="s">
        <v>189</v>
      </c>
    </row>
    <row r="13" spans="1:8" ht="32.25" customHeight="1">
      <c r="A13" s="13" t="s">
        <v>126</v>
      </c>
      <c r="B13" s="386"/>
      <c r="C13" s="415"/>
      <c r="D13" s="413"/>
      <c r="E13" s="413"/>
      <c r="F13" s="413"/>
      <c r="G13" s="413"/>
      <c r="H13" s="414"/>
    </row>
    <row r="14" spans="1:8" ht="65.25" customHeight="1">
      <c r="A14" s="15" t="s">
        <v>397</v>
      </c>
      <c r="B14" s="386">
        <v>5100</v>
      </c>
      <c r="C14" s="412"/>
      <c r="D14" s="413">
        <f>('Осн. фін. пок.'!C100+'Осн. фін. пок.'!C101)/'Осн. фін. пок.'!C54</f>
        <v>9.1410365335598982</v>
      </c>
      <c r="E14" s="413">
        <f>('Осн. фін. пок.'!D100+'Осн. фін. пок.'!D101)/'Осн. фін. пок.'!D54</f>
        <v>9.9639639639639643</v>
      </c>
      <c r="F14" s="413">
        <f>('Осн. фін. пок.'!E100+'Осн. фін. пок.'!E101)/'Осн. фін. пок.'!E54</f>
        <v>-54.682203389830505</v>
      </c>
      <c r="G14" s="413">
        <f>('Осн. фін. пок.'!F100+'Осн. фін. пок.'!F101)/'Осн. фін. пок.'!F54</f>
        <v>-23.100352112676056</v>
      </c>
      <c r="H14" s="414"/>
    </row>
    <row r="15" spans="1:8" s="14" customFormat="1" ht="66" customHeight="1">
      <c r="A15" s="15" t="s">
        <v>398</v>
      </c>
      <c r="B15" s="386">
        <v>5110</v>
      </c>
      <c r="C15" s="412" t="s">
        <v>121</v>
      </c>
      <c r="D15" s="413">
        <f>'Осн. фін. пок.'!C99/('Осн. фін. пок.'!C100+'Осн. фін. пок.'!C101)</f>
        <v>2.3783808904173251</v>
      </c>
      <c r="E15" s="413">
        <f>'Осн. фін. пок.'!D99/('Осн. фін. пок.'!D100+'Осн. фін. пок.'!D101)</f>
        <v>2.2692585895117539</v>
      </c>
      <c r="F15" s="413">
        <f>'Осн. фін. пок.'!E99/('Осн. фін. пок.'!E100+'Осн. фін. пок.'!E101)</f>
        <v>1.9751259201859743</v>
      </c>
      <c r="G15" s="413">
        <f>'Осн. фін. пок.'!F99/('Осн. фін. пок.'!F100+'Осн. фін. пок.'!F101)</f>
        <v>1.9426110814724487</v>
      </c>
      <c r="H15" s="414" t="s">
        <v>190</v>
      </c>
    </row>
    <row r="16" spans="1:8" s="14" customFormat="1" ht="57.75" customHeight="1">
      <c r="A16" s="15" t="s">
        <v>399</v>
      </c>
      <c r="B16" s="386">
        <v>5120</v>
      </c>
      <c r="C16" s="412" t="s">
        <v>121</v>
      </c>
      <c r="D16" s="413">
        <f>'Осн. фін. пок.'!C96/'Осн. фін. пок.'!C101</f>
        <v>0.60005290305515147</v>
      </c>
      <c r="E16" s="413">
        <f>'Осн. фін. пок.'!D96/'Осн. фін. пок.'!D101</f>
        <v>0.40389131164038911</v>
      </c>
      <c r="F16" s="413">
        <f>'Осн. фін. пок.'!E96/'Осн. фін. пок.'!E101</f>
        <v>0.34242339049761034</v>
      </c>
      <c r="G16" s="413">
        <f>'Осн. фін. пок.'!F96/'Осн. фін. пок.'!F101</f>
        <v>0.33516902482419725</v>
      </c>
      <c r="H16" s="414" t="s">
        <v>192</v>
      </c>
    </row>
    <row r="17" spans="1:10" ht="33.75" customHeight="1">
      <c r="A17" s="13" t="s">
        <v>125</v>
      </c>
      <c r="B17" s="386"/>
      <c r="C17" s="412"/>
      <c r="D17" s="413"/>
      <c r="E17" s="413"/>
      <c r="F17" s="413"/>
      <c r="G17" s="413"/>
      <c r="H17" s="414"/>
    </row>
    <row r="18" spans="1:10" ht="44.25" customHeight="1">
      <c r="A18" s="15" t="s">
        <v>313</v>
      </c>
      <c r="B18" s="386">
        <v>5200</v>
      </c>
      <c r="C18" s="412"/>
      <c r="D18" s="413">
        <f>'IV. Кап. інвестиції'!C7/'I. Фін результат'!C93</f>
        <v>0.34478764478764479</v>
      </c>
      <c r="E18" s="413">
        <f>'IV. Кап. інвестиції'!D7/'I. Фін результат'!D93</f>
        <v>9.8461538461538461E-2</v>
      </c>
      <c r="F18" s="413">
        <f>'IV. Кап. інвестиції'!E7/'I. Фін результат'!E93</f>
        <v>0.26763485477178423</v>
      </c>
      <c r="G18" s="413">
        <f>'IV. Кап. інвестиції'!F7/'I. Фін результат'!F93</f>
        <v>4.3859649122807015E-2</v>
      </c>
      <c r="H18" s="414"/>
    </row>
    <row r="19" spans="1:10" ht="83.25" customHeight="1">
      <c r="A19" s="15" t="s">
        <v>314</v>
      </c>
      <c r="B19" s="386">
        <v>5210</v>
      </c>
      <c r="C19" s="412"/>
      <c r="D19" s="413">
        <f>'Осн. фін. пок.'!C84/'Осн. фін. пок.'!C46</f>
        <v>2.4213665943600866E-2</v>
      </c>
      <c r="E19" s="413">
        <f>'Осн. фін. пок.'!D84/'Осн. фін. пок.'!D46</f>
        <v>6.1042491296676047E-3</v>
      </c>
      <c r="F19" s="413">
        <f>'Осн. фін. пок.'!E84/'Осн. фін. пок.'!E46</f>
        <v>1.6783325960812886E-2</v>
      </c>
      <c r="G19" s="413">
        <f>'Осн. фін. пок.'!F84/'Осн. фін. пок.'!F46</f>
        <v>2.4907220603252885E-3</v>
      </c>
      <c r="H19" s="414"/>
    </row>
    <row r="20" spans="1:10" ht="50.25" customHeight="1">
      <c r="A20" s="15" t="s">
        <v>315</v>
      </c>
      <c r="B20" s="386">
        <v>5220</v>
      </c>
      <c r="C20" s="412" t="s">
        <v>271</v>
      </c>
      <c r="D20" s="413">
        <f>'Осн. фін. пок.'!C95/'Осн. фін. пок.'!C94</f>
        <v>0.49558373414954088</v>
      </c>
      <c r="E20" s="413">
        <f>'Осн. фін. пок.'!D95/'Осн. фін. пок.'!D94</f>
        <v>0.48614681519565839</v>
      </c>
      <c r="F20" s="413">
        <f>'Осн. фін. пок.'!E95/'Осн. фін. пок.'!E94</f>
        <v>0.53670878918949483</v>
      </c>
      <c r="G20" s="413">
        <f>'Осн. фін. пок.'!F95/'Осн. фін. пок.'!F94</f>
        <v>0.53769824442371306</v>
      </c>
      <c r="H20" s="414" t="s">
        <v>191</v>
      </c>
    </row>
    <row r="21" spans="1:10" ht="29.25" customHeight="1">
      <c r="A21" s="13" t="s">
        <v>170</v>
      </c>
      <c r="B21" s="386"/>
      <c r="C21" s="412"/>
      <c r="D21" s="413"/>
      <c r="E21" s="413"/>
      <c r="F21" s="413"/>
      <c r="G21" s="413"/>
      <c r="H21" s="414"/>
    </row>
    <row r="22" spans="1:10" ht="87.75" customHeight="1">
      <c r="A22" s="16" t="s">
        <v>198</v>
      </c>
      <c r="B22" s="386">
        <v>5300</v>
      </c>
      <c r="C22" s="412"/>
      <c r="D22" s="413"/>
      <c r="E22" s="413"/>
      <c r="F22" s="413"/>
      <c r="G22" s="413"/>
      <c r="H22" s="414"/>
    </row>
    <row r="23" spans="1:10" ht="20.100000000000001" customHeight="1"/>
    <row r="24" spans="1:10" ht="20.100000000000001" customHeight="1"/>
    <row r="25" spans="1:10" s="3" customFormat="1" ht="30.75" customHeight="1">
      <c r="A25" s="215" t="s">
        <v>508</v>
      </c>
      <c r="B25" s="12"/>
      <c r="C25" s="1"/>
      <c r="D25" s="526" t="s">
        <v>86</v>
      </c>
      <c r="E25" s="579"/>
      <c r="F25" s="579"/>
      <c r="G25" s="579"/>
      <c r="H25" s="468" t="s">
        <v>569</v>
      </c>
      <c r="I25" s="468"/>
      <c r="J25" s="468"/>
    </row>
    <row r="26" spans="1:10" s="2" customFormat="1" ht="20.100000000000001" customHeight="1">
      <c r="A26" s="381" t="s">
        <v>366</v>
      </c>
      <c r="B26" s="11"/>
      <c r="C26" s="3"/>
      <c r="D26" s="580" t="s">
        <v>69</v>
      </c>
      <c r="E26" s="580"/>
      <c r="F26" s="580"/>
      <c r="G26" s="580"/>
      <c r="H26" s="465" t="s">
        <v>573</v>
      </c>
      <c r="I26" s="465"/>
      <c r="J26" s="465"/>
    </row>
  </sheetData>
  <mergeCells count="13">
    <mergeCell ref="A2:H2"/>
    <mergeCell ref="H4:H5"/>
    <mergeCell ref="D25:G25"/>
    <mergeCell ref="D26:G26"/>
    <mergeCell ref="A4:A5"/>
    <mergeCell ref="B4:B5"/>
    <mergeCell ref="C4:C5"/>
    <mergeCell ref="D4:D5"/>
    <mergeCell ref="E4:E5"/>
    <mergeCell ref="F4:F5"/>
    <mergeCell ref="G4:G5"/>
    <mergeCell ref="H25:J25"/>
    <mergeCell ref="H26:J26"/>
  </mergeCells>
  <phoneticPr fontId="4" type="noConversion"/>
  <pageMargins left="0.59055118110236227" right="0.59055118110236227" top="0.98425196850393704" bottom="0.59055118110236227" header="0" footer="0"/>
  <pageSetup paperSize="9" scale="42" orientation="landscape" r:id="rId1"/>
  <headerFooter alignWithMargins="0"/>
  <ignoredErrors>
    <ignoredError sqref="D8:D10 G15:G17 E17:F17 G13 E13:F13 D12:D14 D16:D20 F10:G11 F16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74"/>
  <sheetViews>
    <sheetView tabSelected="1" view="pageBreakPreview" topLeftCell="A19" zoomScale="61" zoomScaleNormal="75" zoomScaleSheetLayoutView="61" workbookViewId="0">
      <selection activeCell="X31" sqref="X31"/>
    </sheetView>
  </sheetViews>
  <sheetFormatPr defaultColWidth="9.140625" defaultRowHeight="18.75"/>
  <cols>
    <col min="1" max="1" width="57.140625" style="2" customWidth="1"/>
    <col min="2" max="2" width="13.5703125" style="7" customWidth="1"/>
    <col min="3" max="3" width="14.7109375" style="2" customWidth="1"/>
    <col min="4" max="4" width="16.140625" style="2" customWidth="1"/>
    <col min="5" max="5" width="13.710937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5" ht="20.25">
      <c r="A1" s="38"/>
      <c r="B1" s="34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47" t="s">
        <v>349</v>
      </c>
    </row>
    <row r="2" spans="1:15" ht="20.25">
      <c r="A2" s="581" t="s">
        <v>93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</row>
    <row r="3" spans="1:15" ht="32.25" customHeight="1">
      <c r="A3" s="581" t="s">
        <v>580</v>
      </c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</row>
    <row r="4" spans="1:15" ht="32.25" customHeight="1">
      <c r="A4" s="582" t="s">
        <v>493</v>
      </c>
      <c r="B4" s="582"/>
      <c r="C4" s="582"/>
      <c r="D4" s="582"/>
      <c r="E4" s="582"/>
      <c r="F4" s="582"/>
      <c r="G4" s="582"/>
      <c r="H4" s="582"/>
      <c r="I4" s="582"/>
      <c r="J4" s="582"/>
      <c r="K4" s="582"/>
      <c r="L4" s="582"/>
      <c r="M4" s="582"/>
      <c r="N4" s="582"/>
      <c r="O4" s="582"/>
    </row>
    <row r="5" spans="1:15" ht="20.100000000000001" customHeight="1">
      <c r="A5" s="527" t="s">
        <v>102</v>
      </c>
      <c r="B5" s="527"/>
      <c r="C5" s="527"/>
      <c r="D5" s="527"/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27"/>
    </row>
    <row r="6" spans="1:15" ht="36.75" customHeight="1">
      <c r="A6" s="583" t="s">
        <v>272</v>
      </c>
      <c r="B6" s="583"/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3"/>
      <c r="O6" s="583"/>
    </row>
    <row r="7" spans="1:15" ht="46.5" customHeight="1">
      <c r="A7" s="584" t="s">
        <v>193</v>
      </c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</row>
    <row r="8" spans="1:15" s="3" customFormat="1" ht="95.25" customHeight="1">
      <c r="A8" s="535" t="s">
        <v>164</v>
      </c>
      <c r="B8" s="535"/>
      <c r="C8" s="535"/>
      <c r="D8" s="537" t="s">
        <v>570</v>
      </c>
      <c r="E8" s="537"/>
      <c r="F8" s="537" t="s">
        <v>581</v>
      </c>
      <c r="G8" s="537"/>
      <c r="H8" s="537" t="s">
        <v>566</v>
      </c>
      <c r="I8" s="537"/>
      <c r="J8" s="537" t="s">
        <v>582</v>
      </c>
      <c r="K8" s="537"/>
      <c r="L8" s="537" t="s">
        <v>583</v>
      </c>
      <c r="M8" s="537"/>
      <c r="N8" s="537" t="s">
        <v>584</v>
      </c>
      <c r="O8" s="537"/>
    </row>
    <row r="9" spans="1:15" s="3" customFormat="1" ht="24.75" customHeight="1">
      <c r="A9" s="535">
        <v>1</v>
      </c>
      <c r="B9" s="535"/>
      <c r="C9" s="535"/>
      <c r="D9" s="537">
        <v>2</v>
      </c>
      <c r="E9" s="537"/>
      <c r="F9" s="537">
        <v>3</v>
      </c>
      <c r="G9" s="537"/>
      <c r="H9" s="537">
        <v>4</v>
      </c>
      <c r="I9" s="537"/>
      <c r="J9" s="537">
        <v>5</v>
      </c>
      <c r="K9" s="537"/>
      <c r="L9" s="537">
        <v>6</v>
      </c>
      <c r="M9" s="537"/>
      <c r="N9" s="537">
        <v>7</v>
      </c>
      <c r="O9" s="537"/>
    </row>
    <row r="10" spans="1:15" s="3" customFormat="1" ht="107.25" customHeight="1">
      <c r="A10" s="594" t="s">
        <v>357</v>
      </c>
      <c r="B10" s="595"/>
      <c r="C10" s="596"/>
      <c r="D10" s="597">
        <f>SUM(D11:D13)</f>
        <v>144</v>
      </c>
      <c r="E10" s="598"/>
      <c r="F10" s="597">
        <f>SUM(F11:F13)</f>
        <v>155</v>
      </c>
      <c r="G10" s="598"/>
      <c r="H10" s="597">
        <f>SUM(H11:H13)</f>
        <v>134</v>
      </c>
      <c r="I10" s="598"/>
      <c r="J10" s="597">
        <f>SUM(J11:J13)</f>
        <v>135</v>
      </c>
      <c r="K10" s="598"/>
      <c r="L10" s="585">
        <f>J10/H10*100</f>
        <v>100.74626865671641</v>
      </c>
      <c r="M10" s="586"/>
      <c r="N10" s="585">
        <f>J10/D10*100</f>
        <v>93.75</v>
      </c>
      <c r="O10" s="586"/>
    </row>
    <row r="11" spans="1:15" s="3" customFormat="1" ht="30.75" customHeight="1">
      <c r="A11" s="587" t="s">
        <v>162</v>
      </c>
      <c r="B11" s="588"/>
      <c r="C11" s="589"/>
      <c r="D11" s="590">
        <v>1</v>
      </c>
      <c r="E11" s="591"/>
      <c r="F11" s="590">
        <v>1</v>
      </c>
      <c r="G11" s="591"/>
      <c r="H11" s="590">
        <v>1</v>
      </c>
      <c r="I11" s="591"/>
      <c r="J11" s="590">
        <v>1</v>
      </c>
      <c r="K11" s="591"/>
      <c r="L11" s="592">
        <f t="shared" ref="L11:L25" si="0">J11/H11*100</f>
        <v>100</v>
      </c>
      <c r="M11" s="593"/>
      <c r="N11" s="592">
        <f t="shared" ref="N11:N25" si="1">J11/D11*100</f>
        <v>100</v>
      </c>
      <c r="O11" s="593"/>
    </row>
    <row r="12" spans="1:15" s="3" customFormat="1" ht="30.75" customHeight="1">
      <c r="A12" s="587" t="s">
        <v>171</v>
      </c>
      <c r="B12" s="588"/>
      <c r="C12" s="589"/>
      <c r="D12" s="590">
        <v>9</v>
      </c>
      <c r="E12" s="591"/>
      <c r="F12" s="590">
        <v>10</v>
      </c>
      <c r="G12" s="591"/>
      <c r="H12" s="590">
        <v>9</v>
      </c>
      <c r="I12" s="591"/>
      <c r="J12" s="590">
        <v>10</v>
      </c>
      <c r="K12" s="591"/>
      <c r="L12" s="592">
        <f t="shared" si="0"/>
        <v>111.11111111111111</v>
      </c>
      <c r="M12" s="593"/>
      <c r="N12" s="592">
        <f t="shared" si="1"/>
        <v>111.11111111111111</v>
      </c>
      <c r="O12" s="593"/>
    </row>
    <row r="13" spans="1:15" s="3" customFormat="1" ht="30.75" customHeight="1">
      <c r="A13" s="587" t="s">
        <v>163</v>
      </c>
      <c r="B13" s="588"/>
      <c r="C13" s="589"/>
      <c r="D13" s="590">
        <v>134</v>
      </c>
      <c r="E13" s="591"/>
      <c r="F13" s="590">
        <v>144</v>
      </c>
      <c r="G13" s="591"/>
      <c r="H13" s="590">
        <v>124</v>
      </c>
      <c r="I13" s="591"/>
      <c r="J13" s="590">
        <v>124</v>
      </c>
      <c r="K13" s="591"/>
      <c r="L13" s="592">
        <f t="shared" si="0"/>
        <v>100</v>
      </c>
      <c r="M13" s="593"/>
      <c r="N13" s="592">
        <f t="shared" si="1"/>
        <v>92.537313432835816</v>
      </c>
      <c r="O13" s="593"/>
    </row>
    <row r="14" spans="1:15" s="3" customFormat="1" ht="42" customHeight="1">
      <c r="A14" s="594" t="s">
        <v>316</v>
      </c>
      <c r="B14" s="595"/>
      <c r="C14" s="596"/>
      <c r="D14" s="597">
        <f>SUM(D15:D17)</f>
        <v>21701</v>
      </c>
      <c r="E14" s="598"/>
      <c r="F14" s="597">
        <f>SUM(F15:F17)</f>
        <v>24465</v>
      </c>
      <c r="G14" s="598"/>
      <c r="H14" s="597">
        <f>SUM(H15:I17)</f>
        <v>23685</v>
      </c>
      <c r="I14" s="598"/>
      <c r="J14" s="597">
        <f>SUM(J15:J17)</f>
        <v>24975</v>
      </c>
      <c r="K14" s="598"/>
      <c r="L14" s="585">
        <f t="shared" si="0"/>
        <v>105.44648511716277</v>
      </c>
      <c r="M14" s="586"/>
      <c r="N14" s="585">
        <f t="shared" si="1"/>
        <v>115.08686235657343</v>
      </c>
      <c r="O14" s="586"/>
    </row>
    <row r="15" spans="1:15" s="3" customFormat="1" ht="31.5" customHeight="1">
      <c r="A15" s="587" t="s">
        <v>162</v>
      </c>
      <c r="B15" s="588"/>
      <c r="C15" s="589"/>
      <c r="D15" s="599">
        <v>410</v>
      </c>
      <c r="E15" s="600"/>
      <c r="F15" s="599">
        <v>670</v>
      </c>
      <c r="G15" s="600"/>
      <c r="H15" s="599">
        <v>450</v>
      </c>
      <c r="I15" s="600"/>
      <c r="J15" s="599">
        <v>563</v>
      </c>
      <c r="K15" s="600"/>
      <c r="L15" s="592">
        <f t="shared" si="0"/>
        <v>125.1111111111111</v>
      </c>
      <c r="M15" s="593"/>
      <c r="N15" s="592">
        <f t="shared" si="1"/>
        <v>137.31707317073173</v>
      </c>
      <c r="O15" s="593"/>
    </row>
    <row r="16" spans="1:15" s="3" customFormat="1" ht="36.75" customHeight="1">
      <c r="A16" s="587" t="s">
        <v>171</v>
      </c>
      <c r="B16" s="588"/>
      <c r="C16" s="589"/>
      <c r="D16" s="599">
        <v>2522</v>
      </c>
      <c r="E16" s="600"/>
      <c r="F16" s="599">
        <v>3405</v>
      </c>
      <c r="G16" s="600"/>
      <c r="H16" s="599">
        <v>2750</v>
      </c>
      <c r="I16" s="600"/>
      <c r="J16" s="599">
        <v>3237</v>
      </c>
      <c r="K16" s="600"/>
      <c r="L16" s="592">
        <f t="shared" si="0"/>
        <v>117.70909090909092</v>
      </c>
      <c r="M16" s="593"/>
      <c r="N16" s="592">
        <f t="shared" si="1"/>
        <v>128.35051546391753</v>
      </c>
      <c r="O16" s="593"/>
    </row>
    <row r="17" spans="1:15" s="3" customFormat="1" ht="35.25" customHeight="1">
      <c r="A17" s="587" t="s">
        <v>163</v>
      </c>
      <c r="B17" s="588"/>
      <c r="C17" s="589"/>
      <c r="D17" s="599">
        <v>18769</v>
      </c>
      <c r="E17" s="600"/>
      <c r="F17" s="599">
        <v>20390</v>
      </c>
      <c r="G17" s="600"/>
      <c r="H17" s="599">
        <v>20485</v>
      </c>
      <c r="I17" s="600"/>
      <c r="J17" s="601">
        <v>21175</v>
      </c>
      <c r="K17" s="602"/>
      <c r="L17" s="592">
        <f t="shared" si="0"/>
        <v>103.36831828166953</v>
      </c>
      <c r="M17" s="593"/>
      <c r="N17" s="592">
        <f t="shared" si="1"/>
        <v>112.81901006979594</v>
      </c>
      <c r="O17" s="593"/>
    </row>
    <row r="18" spans="1:15" s="3" customFormat="1" ht="43.5" customHeight="1">
      <c r="A18" s="594" t="s">
        <v>317</v>
      </c>
      <c r="B18" s="595"/>
      <c r="C18" s="596"/>
      <c r="D18" s="597">
        <f t="shared" ref="D18" si="2">SUM(D19:E21)</f>
        <v>21701</v>
      </c>
      <c r="E18" s="598"/>
      <c r="F18" s="597">
        <f t="shared" ref="F18" si="3">SUM(F19:G21)</f>
        <v>24465</v>
      </c>
      <c r="G18" s="598"/>
      <c r="H18" s="597">
        <f>SUM(H19:I21)</f>
        <v>23685</v>
      </c>
      <c r="I18" s="598"/>
      <c r="J18" s="597">
        <f>SUM(J19:J21)</f>
        <v>24975</v>
      </c>
      <c r="K18" s="598"/>
      <c r="L18" s="585">
        <f t="shared" si="0"/>
        <v>105.44648511716277</v>
      </c>
      <c r="M18" s="586"/>
      <c r="N18" s="585">
        <f t="shared" si="1"/>
        <v>115.08686235657343</v>
      </c>
      <c r="O18" s="586"/>
    </row>
    <row r="19" spans="1:15" s="3" customFormat="1" ht="34.5" customHeight="1">
      <c r="A19" s="587" t="s">
        <v>162</v>
      </c>
      <c r="B19" s="588"/>
      <c r="C19" s="589"/>
      <c r="D19" s="599">
        <v>410</v>
      </c>
      <c r="E19" s="600"/>
      <c r="F19" s="599">
        <v>670</v>
      </c>
      <c r="G19" s="600"/>
      <c r="H19" s="599">
        <v>450</v>
      </c>
      <c r="I19" s="600"/>
      <c r="J19" s="599">
        <v>563</v>
      </c>
      <c r="K19" s="600"/>
      <c r="L19" s="592">
        <f t="shared" si="0"/>
        <v>125.1111111111111</v>
      </c>
      <c r="M19" s="593"/>
      <c r="N19" s="592">
        <f t="shared" si="1"/>
        <v>137.31707317073173</v>
      </c>
      <c r="O19" s="593"/>
    </row>
    <row r="20" spans="1:15" s="3" customFormat="1" ht="31.5" customHeight="1">
      <c r="A20" s="587" t="s">
        <v>171</v>
      </c>
      <c r="B20" s="588"/>
      <c r="C20" s="589"/>
      <c r="D20" s="599">
        <v>2522</v>
      </c>
      <c r="E20" s="600"/>
      <c r="F20" s="599">
        <v>3405</v>
      </c>
      <c r="G20" s="600"/>
      <c r="H20" s="599">
        <v>2750</v>
      </c>
      <c r="I20" s="600"/>
      <c r="J20" s="599">
        <v>3237</v>
      </c>
      <c r="K20" s="600"/>
      <c r="L20" s="592">
        <f t="shared" si="0"/>
        <v>117.70909090909092</v>
      </c>
      <c r="M20" s="593"/>
      <c r="N20" s="592">
        <f t="shared" si="1"/>
        <v>128.35051546391753</v>
      </c>
      <c r="O20" s="593"/>
    </row>
    <row r="21" spans="1:15" s="3" customFormat="1" ht="31.5" customHeight="1">
      <c r="A21" s="587" t="s">
        <v>163</v>
      </c>
      <c r="B21" s="588"/>
      <c r="C21" s="589"/>
      <c r="D21" s="599">
        <v>18769</v>
      </c>
      <c r="E21" s="600"/>
      <c r="F21" s="599">
        <v>20390</v>
      </c>
      <c r="G21" s="600"/>
      <c r="H21" s="599">
        <v>20485</v>
      </c>
      <c r="I21" s="600"/>
      <c r="J21" s="601">
        <v>21175</v>
      </c>
      <c r="K21" s="602"/>
      <c r="L21" s="592">
        <f t="shared" si="0"/>
        <v>103.36831828166953</v>
      </c>
      <c r="M21" s="593"/>
      <c r="N21" s="592">
        <f t="shared" si="1"/>
        <v>112.81901006979594</v>
      </c>
      <c r="O21" s="593"/>
    </row>
    <row r="22" spans="1:15" s="3" customFormat="1" ht="62.25" customHeight="1">
      <c r="A22" s="594" t="s">
        <v>305</v>
      </c>
      <c r="B22" s="595"/>
      <c r="C22" s="596"/>
      <c r="D22" s="603">
        <f>(D18/D10)/12*1000</f>
        <v>12558.449074074075</v>
      </c>
      <c r="E22" s="604"/>
      <c r="F22" s="603">
        <f>(F18/F10)/12*1000</f>
        <v>13153.225806451614</v>
      </c>
      <c r="G22" s="604"/>
      <c r="H22" s="603">
        <f>(H18/H10)/12*1000</f>
        <v>14729.477611940298</v>
      </c>
      <c r="I22" s="604"/>
      <c r="J22" s="603">
        <f>(J18/J10)/12*1000</f>
        <v>15416.666666666666</v>
      </c>
      <c r="K22" s="604"/>
      <c r="L22" s="585">
        <f t="shared" si="0"/>
        <v>104.66540004222082</v>
      </c>
      <c r="M22" s="586"/>
      <c r="N22" s="585">
        <f t="shared" si="1"/>
        <v>122.75931984701165</v>
      </c>
      <c r="O22" s="586"/>
    </row>
    <row r="23" spans="1:15" s="3" customFormat="1" ht="33.75" customHeight="1">
      <c r="A23" s="587" t="s">
        <v>162</v>
      </c>
      <c r="B23" s="588"/>
      <c r="C23" s="589"/>
      <c r="D23" s="590">
        <f>(D19/D11)/12*1000</f>
        <v>34166.666666666664</v>
      </c>
      <c r="E23" s="591"/>
      <c r="F23" s="590">
        <f>(F19/F11)/12*1000</f>
        <v>55833.333333333336</v>
      </c>
      <c r="G23" s="591"/>
      <c r="H23" s="590">
        <f>H19/H11/12*1000</f>
        <v>37500</v>
      </c>
      <c r="I23" s="591"/>
      <c r="J23" s="590">
        <f>(J19/J11)/12*1000</f>
        <v>46916.666666666664</v>
      </c>
      <c r="K23" s="591"/>
      <c r="L23" s="592">
        <f t="shared" si="0"/>
        <v>125.1111111111111</v>
      </c>
      <c r="M23" s="593"/>
      <c r="N23" s="592">
        <f t="shared" si="1"/>
        <v>137.31707317073173</v>
      </c>
      <c r="O23" s="593"/>
    </row>
    <row r="24" spans="1:15" s="3" customFormat="1" ht="33" customHeight="1">
      <c r="A24" s="587" t="s">
        <v>171</v>
      </c>
      <c r="B24" s="588"/>
      <c r="C24" s="589"/>
      <c r="D24" s="590">
        <f t="shared" ref="D24:D25" si="4">(D20/D12)/12*1000</f>
        <v>23351.85185185185</v>
      </c>
      <c r="E24" s="591"/>
      <c r="F24" s="590">
        <f t="shared" ref="F24:J25" si="5">(F20/F12)/12*1000</f>
        <v>28375</v>
      </c>
      <c r="G24" s="591"/>
      <c r="H24" s="590">
        <f>H20/H12/12*1000</f>
        <v>25462.962962962964</v>
      </c>
      <c r="I24" s="591"/>
      <c r="J24" s="590">
        <f t="shared" si="5"/>
        <v>26974.999999999996</v>
      </c>
      <c r="K24" s="591"/>
      <c r="L24" s="592">
        <f t="shared" si="0"/>
        <v>105.9381818181818</v>
      </c>
      <c r="M24" s="593"/>
      <c r="N24" s="592">
        <f t="shared" si="1"/>
        <v>115.51546391752576</v>
      </c>
      <c r="O24" s="593"/>
    </row>
    <row r="25" spans="1:15" s="3" customFormat="1" ht="33.75" customHeight="1">
      <c r="A25" s="587" t="s">
        <v>163</v>
      </c>
      <c r="B25" s="588"/>
      <c r="C25" s="589"/>
      <c r="D25" s="590">
        <f t="shared" si="4"/>
        <v>11672.263681592041</v>
      </c>
      <c r="E25" s="591"/>
      <c r="F25" s="590">
        <f t="shared" si="5"/>
        <v>11799.768518518518</v>
      </c>
      <c r="G25" s="591"/>
      <c r="H25" s="590">
        <f>H21/H13/12*1000</f>
        <v>13766.801075268817</v>
      </c>
      <c r="I25" s="591"/>
      <c r="J25" s="590">
        <f t="shared" si="5"/>
        <v>14230.510752688173</v>
      </c>
      <c r="K25" s="591"/>
      <c r="L25" s="592">
        <f t="shared" si="0"/>
        <v>103.36831828166953</v>
      </c>
      <c r="M25" s="593"/>
      <c r="N25" s="592">
        <f t="shared" si="1"/>
        <v>121.91731733348917</v>
      </c>
      <c r="O25" s="593"/>
    </row>
    <row r="26" spans="1:15" ht="10.5" customHeight="1">
      <c r="A26" s="269"/>
      <c r="B26" s="269"/>
      <c r="C26" s="269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</row>
    <row r="27" spans="1:15" ht="27.75" customHeight="1">
      <c r="A27" s="605" t="s">
        <v>278</v>
      </c>
      <c r="B27" s="605"/>
      <c r="C27" s="605"/>
      <c r="D27" s="605"/>
      <c r="E27" s="605"/>
      <c r="F27" s="605"/>
      <c r="G27" s="605"/>
      <c r="H27" s="605"/>
      <c r="I27" s="605"/>
      <c r="J27" s="605"/>
      <c r="K27" s="605"/>
      <c r="L27" s="605"/>
      <c r="M27" s="605"/>
      <c r="N27" s="605"/>
      <c r="O27" s="605"/>
    </row>
    <row r="28" spans="1:15" ht="15" customHeight="1">
      <c r="A28" s="270"/>
      <c r="B28" s="270"/>
      <c r="C28" s="270"/>
      <c r="D28" s="270"/>
      <c r="E28" s="270"/>
      <c r="F28" s="270"/>
      <c r="G28" s="270"/>
      <c r="H28" s="270"/>
      <c r="I28" s="270"/>
      <c r="J28" s="38"/>
      <c r="K28" s="38"/>
      <c r="L28" s="38"/>
      <c r="M28" s="38"/>
      <c r="N28" s="38"/>
      <c r="O28" s="38"/>
    </row>
    <row r="29" spans="1:15" ht="21.95" customHeight="1">
      <c r="A29" s="370"/>
      <c r="B29" s="370"/>
      <c r="C29" s="370"/>
      <c r="D29" s="370"/>
      <c r="E29" s="370"/>
      <c r="F29" s="370"/>
      <c r="G29" s="370"/>
      <c r="H29" s="370"/>
      <c r="I29" s="370"/>
      <c r="J29" s="370"/>
      <c r="K29" s="370"/>
      <c r="L29" s="370"/>
      <c r="M29" s="370"/>
      <c r="N29" s="370"/>
      <c r="O29" s="370"/>
    </row>
    <row r="30" spans="1:15" ht="25.5" customHeight="1">
      <c r="A30" s="606" t="s">
        <v>343</v>
      </c>
      <c r="B30" s="606"/>
      <c r="C30" s="606"/>
      <c r="D30" s="606"/>
      <c r="E30" s="606"/>
      <c r="F30" s="606"/>
      <c r="G30" s="606"/>
      <c r="H30" s="606"/>
      <c r="I30" s="606"/>
      <c r="J30" s="606"/>
      <c r="K30" s="38"/>
      <c r="L30" s="38"/>
      <c r="M30" s="38"/>
      <c r="N30" s="38"/>
      <c r="O30" s="38"/>
    </row>
    <row r="31" spans="1:15" ht="68.25" customHeight="1">
      <c r="A31" s="569" t="s">
        <v>393</v>
      </c>
      <c r="B31" s="571" t="s">
        <v>178</v>
      </c>
      <c r="C31" s="573"/>
      <c r="D31" s="537" t="s">
        <v>587</v>
      </c>
      <c r="E31" s="537"/>
      <c r="F31" s="537"/>
      <c r="G31" s="537" t="s">
        <v>588</v>
      </c>
      <c r="H31" s="537"/>
      <c r="I31" s="537"/>
      <c r="J31" s="571" t="s">
        <v>589</v>
      </c>
      <c r="K31" s="572"/>
      <c r="L31" s="573"/>
      <c r="M31" s="537" t="s">
        <v>579</v>
      </c>
      <c r="N31" s="537"/>
      <c r="O31" s="537"/>
    </row>
    <row r="32" spans="1:15" ht="165" customHeight="1">
      <c r="A32" s="570"/>
      <c r="B32" s="374" t="s">
        <v>585</v>
      </c>
      <c r="C32" s="374" t="s">
        <v>586</v>
      </c>
      <c r="D32" s="374" t="s">
        <v>318</v>
      </c>
      <c r="E32" s="374" t="s">
        <v>179</v>
      </c>
      <c r="F32" s="374" t="s">
        <v>319</v>
      </c>
      <c r="G32" s="374" t="s">
        <v>318</v>
      </c>
      <c r="H32" s="374" t="s">
        <v>179</v>
      </c>
      <c r="I32" s="374" t="s">
        <v>319</v>
      </c>
      <c r="J32" s="374" t="s">
        <v>318</v>
      </c>
      <c r="K32" s="374" t="s">
        <v>179</v>
      </c>
      <c r="L32" s="374" t="s">
        <v>319</v>
      </c>
      <c r="M32" s="374" t="s">
        <v>318</v>
      </c>
      <c r="N32" s="374" t="s">
        <v>179</v>
      </c>
      <c r="O32" s="374" t="s">
        <v>319</v>
      </c>
    </row>
    <row r="33" spans="1:19" ht="25.5" customHeight="1">
      <c r="A33" s="374">
        <v>1</v>
      </c>
      <c r="B33" s="374">
        <v>2</v>
      </c>
      <c r="C33" s="374">
        <v>3</v>
      </c>
      <c r="D33" s="374">
        <v>4</v>
      </c>
      <c r="E33" s="374">
        <v>5</v>
      </c>
      <c r="F33" s="374">
        <v>6</v>
      </c>
      <c r="G33" s="374">
        <v>7</v>
      </c>
      <c r="H33" s="372">
        <v>8</v>
      </c>
      <c r="I33" s="372">
        <v>9</v>
      </c>
      <c r="J33" s="372">
        <v>10</v>
      </c>
      <c r="K33" s="372">
        <v>11</v>
      </c>
      <c r="L33" s="372">
        <v>12</v>
      </c>
      <c r="M33" s="372">
        <v>13</v>
      </c>
      <c r="N33" s="372">
        <v>14</v>
      </c>
      <c r="O33" s="372">
        <v>15</v>
      </c>
    </row>
    <row r="34" spans="1:19" ht="20.25">
      <c r="A34" s="271" t="s">
        <v>494</v>
      </c>
      <c r="B34" s="140">
        <v>87.3</v>
      </c>
      <c r="C34" s="140">
        <f>ROUND(M34/$M$37*100,1)</f>
        <v>80.900000000000006</v>
      </c>
      <c r="D34" s="346">
        <v>30382</v>
      </c>
      <c r="E34" s="346">
        <v>213136</v>
      </c>
      <c r="F34" s="346">
        <v>143</v>
      </c>
      <c r="G34" s="157">
        <v>36083</v>
      </c>
      <c r="H34" s="157">
        <v>207374</v>
      </c>
      <c r="I34" s="157">
        <v>174</v>
      </c>
      <c r="J34" s="416">
        <v>21157</v>
      </c>
      <c r="K34" s="417">
        <v>102670</v>
      </c>
      <c r="L34" s="418">
        <v>206</v>
      </c>
      <c r="M34" s="157">
        <v>32469</v>
      </c>
      <c r="N34" s="157">
        <v>189247</v>
      </c>
      <c r="O34" s="157">
        <v>172</v>
      </c>
    </row>
    <row r="35" spans="1:19" ht="80.25" customHeight="1">
      <c r="A35" s="271" t="s">
        <v>560</v>
      </c>
      <c r="B35" s="140">
        <f>ROUND(D35/$D$37*100,1)</f>
        <v>16</v>
      </c>
      <c r="C35" s="140">
        <f>ROUND(M35/$M$37*100,1)</f>
        <v>17.899999999999999</v>
      </c>
      <c r="D35" s="419">
        <v>5899</v>
      </c>
      <c r="E35" s="420">
        <v>24748</v>
      </c>
      <c r="F35" s="421">
        <v>238</v>
      </c>
      <c r="G35" s="157">
        <v>5100</v>
      </c>
      <c r="H35" s="157">
        <v>21250</v>
      </c>
      <c r="I35" s="157">
        <v>240</v>
      </c>
      <c r="J35" s="416">
        <v>6749</v>
      </c>
      <c r="K35" s="417">
        <v>25313</v>
      </c>
      <c r="L35" s="418">
        <v>267</v>
      </c>
      <c r="M35" s="157">
        <v>7200</v>
      </c>
      <c r="N35" s="157">
        <v>29495</v>
      </c>
      <c r="O35" s="157">
        <v>244</v>
      </c>
    </row>
    <row r="36" spans="1:19" ht="57.75" customHeight="1">
      <c r="A36" s="271" t="s">
        <v>495</v>
      </c>
      <c r="B36" s="140">
        <v>1.4</v>
      </c>
      <c r="C36" s="140">
        <f>ROUND(M36/$M$37*100,1)</f>
        <v>1.2</v>
      </c>
      <c r="D36" s="419">
        <v>599</v>
      </c>
      <c r="E36" s="420">
        <v>1918</v>
      </c>
      <c r="F36" s="421">
        <v>312</v>
      </c>
      <c r="G36" s="157">
        <v>755</v>
      </c>
      <c r="H36" s="157">
        <v>2190</v>
      </c>
      <c r="I36" s="157">
        <v>345</v>
      </c>
      <c r="J36" s="416">
        <v>314</v>
      </c>
      <c r="K36" s="416">
        <v>1180</v>
      </c>
      <c r="L36" s="422">
        <v>266</v>
      </c>
      <c r="M36" s="157">
        <v>480</v>
      </c>
      <c r="N36" s="157">
        <v>1794</v>
      </c>
      <c r="O36" s="157">
        <v>268</v>
      </c>
    </row>
    <row r="37" spans="1:19" ht="30.75" customHeight="1">
      <c r="A37" s="159" t="s">
        <v>49</v>
      </c>
      <c r="B37" s="246">
        <f>SUM(B34:B36)</f>
        <v>104.7</v>
      </c>
      <c r="C37" s="246">
        <f>SUM(C34:C36)</f>
        <v>100.00000000000001</v>
      </c>
      <c r="D37" s="389">
        <f>SUM(D34:D36)</f>
        <v>36880</v>
      </c>
      <c r="E37" s="389"/>
      <c r="F37" s="130"/>
      <c r="G37" s="389">
        <f>SUM(G34:G36)</f>
        <v>41938</v>
      </c>
      <c r="H37" s="389"/>
      <c r="I37" s="246"/>
      <c r="J37" s="313">
        <f>SUM(J34:J36)</f>
        <v>28220</v>
      </c>
      <c r="K37" s="313"/>
      <c r="L37" s="314"/>
      <c r="M37" s="389">
        <f>SUM(M34:M36)</f>
        <v>40149</v>
      </c>
      <c r="N37" s="389"/>
      <c r="O37" s="246"/>
    </row>
    <row r="38" spans="1:19" ht="20.100000000000001" customHeight="1">
      <c r="A38" s="150"/>
      <c r="B38" s="272"/>
      <c r="C38" s="272"/>
      <c r="D38" s="272"/>
      <c r="E38" s="272"/>
      <c r="F38" s="391"/>
      <c r="G38" s="391"/>
      <c r="H38" s="391"/>
      <c r="I38" s="382"/>
      <c r="J38" s="382"/>
      <c r="K38" s="382"/>
      <c r="L38" s="382"/>
      <c r="M38" s="382"/>
      <c r="N38" s="382"/>
      <c r="O38" s="382"/>
    </row>
    <row r="39" spans="1:19" ht="20.100000000000001" customHeight="1">
      <c r="A39" s="583" t="s">
        <v>344</v>
      </c>
      <c r="B39" s="583"/>
      <c r="C39" s="583"/>
      <c r="D39" s="583"/>
      <c r="E39" s="583"/>
      <c r="F39" s="583"/>
      <c r="G39" s="583"/>
      <c r="H39" s="583"/>
      <c r="I39" s="583"/>
      <c r="J39" s="583"/>
      <c r="K39" s="583"/>
      <c r="L39" s="583"/>
      <c r="M39" s="583"/>
      <c r="N39" s="583"/>
      <c r="O39" s="583"/>
    </row>
    <row r="40" spans="1:19" ht="20.100000000000001" customHeight="1">
      <c r="A40" s="38"/>
      <c r="B40" s="3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</row>
    <row r="41" spans="1:19" ht="63" customHeight="1">
      <c r="A41" s="374" t="s">
        <v>95</v>
      </c>
      <c r="B41" s="537" t="s">
        <v>62</v>
      </c>
      <c r="C41" s="537"/>
      <c r="D41" s="537" t="s">
        <v>57</v>
      </c>
      <c r="E41" s="537"/>
      <c r="F41" s="537" t="s">
        <v>58</v>
      </c>
      <c r="G41" s="537"/>
      <c r="H41" s="537" t="s">
        <v>180</v>
      </c>
      <c r="I41" s="537"/>
      <c r="J41" s="537"/>
      <c r="K41" s="571" t="s">
        <v>590</v>
      </c>
      <c r="L41" s="573"/>
      <c r="M41" s="571" t="s">
        <v>29</v>
      </c>
      <c r="N41" s="572"/>
      <c r="O41" s="573"/>
    </row>
    <row r="42" spans="1:19" ht="25.5" customHeight="1">
      <c r="A42" s="372">
        <v>1</v>
      </c>
      <c r="B42" s="535">
        <v>2</v>
      </c>
      <c r="C42" s="535"/>
      <c r="D42" s="535">
        <v>3</v>
      </c>
      <c r="E42" s="535"/>
      <c r="F42" s="607">
        <v>4</v>
      </c>
      <c r="G42" s="607"/>
      <c r="H42" s="535">
        <v>5</v>
      </c>
      <c r="I42" s="535"/>
      <c r="J42" s="535"/>
      <c r="K42" s="535">
        <v>6</v>
      </c>
      <c r="L42" s="535"/>
      <c r="M42" s="608">
        <v>7</v>
      </c>
      <c r="N42" s="609"/>
      <c r="O42" s="610"/>
    </row>
    <row r="43" spans="1:19" ht="231" customHeight="1">
      <c r="A43" s="5" t="s">
        <v>497</v>
      </c>
      <c r="B43" s="620" t="s">
        <v>498</v>
      </c>
      <c r="C43" s="620"/>
      <c r="D43" s="621" t="s">
        <v>503</v>
      </c>
      <c r="E43" s="621"/>
      <c r="F43" s="613" t="s">
        <v>499</v>
      </c>
      <c r="G43" s="613"/>
      <c r="H43" s="622" t="s">
        <v>621</v>
      </c>
      <c r="I43" s="622"/>
      <c r="J43" s="622"/>
      <c r="K43" s="615">
        <v>1080</v>
      </c>
      <c r="L43" s="616"/>
      <c r="M43" s="617" t="s">
        <v>500</v>
      </c>
      <c r="N43" s="618"/>
      <c r="O43" s="619"/>
      <c r="S43" s="143"/>
    </row>
    <row r="44" spans="1:19" ht="80.25" customHeight="1">
      <c r="A44" s="5" t="s">
        <v>497</v>
      </c>
      <c r="B44" s="611" t="s">
        <v>519</v>
      </c>
      <c r="C44" s="611"/>
      <c r="D44" s="612" t="s">
        <v>520</v>
      </c>
      <c r="E44" s="612"/>
      <c r="F44" s="613" t="s">
        <v>502</v>
      </c>
      <c r="G44" s="613"/>
      <c r="H44" s="614" t="s">
        <v>620</v>
      </c>
      <c r="I44" s="614"/>
      <c r="J44" s="614"/>
      <c r="K44" s="615">
        <v>1307</v>
      </c>
      <c r="L44" s="616"/>
      <c r="M44" s="617" t="s">
        <v>521</v>
      </c>
      <c r="N44" s="618"/>
      <c r="O44" s="619"/>
      <c r="P44" s="158"/>
    </row>
    <row r="45" spans="1:19" ht="34.5" customHeight="1">
      <c r="A45" s="159" t="s">
        <v>49</v>
      </c>
      <c r="B45" s="623" t="s">
        <v>30</v>
      </c>
      <c r="C45" s="623"/>
      <c r="D45" s="623" t="s">
        <v>30</v>
      </c>
      <c r="E45" s="623"/>
      <c r="F45" s="623" t="s">
        <v>30</v>
      </c>
      <c r="G45" s="623"/>
      <c r="H45" s="623"/>
      <c r="I45" s="623"/>
      <c r="J45" s="623"/>
      <c r="K45" s="624">
        <f>SUM(K43:K44)</f>
        <v>2387</v>
      </c>
      <c r="L45" s="624"/>
      <c r="M45" s="625"/>
      <c r="N45" s="625"/>
      <c r="O45" s="625"/>
    </row>
    <row r="46" spans="1:19" ht="174.75" customHeight="1">
      <c r="A46" s="391"/>
      <c r="B46" s="370"/>
      <c r="C46" s="370"/>
      <c r="D46" s="370"/>
      <c r="E46" s="370"/>
      <c r="F46" s="370"/>
      <c r="G46" s="370"/>
      <c r="H46" s="370"/>
      <c r="I46" s="370"/>
      <c r="J46" s="370"/>
      <c r="K46" s="33"/>
      <c r="L46" s="33"/>
      <c r="M46" s="33"/>
      <c r="N46" s="33"/>
      <c r="O46" s="33"/>
    </row>
    <row r="47" spans="1:19" ht="42" customHeight="1">
      <c r="A47" s="583" t="s">
        <v>345</v>
      </c>
      <c r="B47" s="583"/>
      <c r="C47" s="583"/>
      <c r="D47" s="583"/>
      <c r="E47" s="583"/>
      <c r="F47" s="583"/>
      <c r="G47" s="583"/>
      <c r="H47" s="583"/>
      <c r="I47" s="583"/>
      <c r="J47" s="583"/>
      <c r="K47" s="583"/>
      <c r="L47" s="583"/>
      <c r="M47" s="583"/>
      <c r="N47" s="583"/>
      <c r="O47" s="583"/>
    </row>
    <row r="48" spans="1:19" ht="21" customHeight="1">
      <c r="A48" s="382"/>
      <c r="B48" s="382"/>
      <c r="C48" s="382"/>
      <c r="D48" s="382"/>
      <c r="E48" s="382"/>
      <c r="F48" s="382"/>
      <c r="G48" s="382"/>
      <c r="H48" s="382"/>
      <c r="I48" s="36"/>
      <c r="J48" s="38"/>
      <c r="K48" s="38"/>
      <c r="L48" s="38"/>
      <c r="M48" s="38"/>
      <c r="N48" s="38"/>
      <c r="O48" s="38"/>
    </row>
    <row r="49" spans="1:15" ht="52.5" customHeight="1">
      <c r="A49" s="537" t="s">
        <v>56</v>
      </c>
      <c r="B49" s="537"/>
      <c r="C49" s="537"/>
      <c r="D49" s="537" t="s">
        <v>591</v>
      </c>
      <c r="E49" s="537"/>
      <c r="F49" s="537"/>
      <c r="G49" s="537" t="s">
        <v>199</v>
      </c>
      <c r="H49" s="537"/>
      <c r="I49" s="537"/>
      <c r="J49" s="537" t="s">
        <v>197</v>
      </c>
      <c r="K49" s="537"/>
      <c r="L49" s="537"/>
      <c r="M49" s="537" t="s">
        <v>592</v>
      </c>
      <c r="N49" s="537"/>
      <c r="O49" s="537"/>
    </row>
    <row r="50" spans="1:15" ht="20.100000000000001" customHeight="1">
      <c r="A50" s="537">
        <v>1</v>
      </c>
      <c r="B50" s="537"/>
      <c r="C50" s="537"/>
      <c r="D50" s="537">
        <v>2</v>
      </c>
      <c r="E50" s="537"/>
      <c r="F50" s="537"/>
      <c r="G50" s="537">
        <v>3</v>
      </c>
      <c r="H50" s="537"/>
      <c r="I50" s="537"/>
      <c r="J50" s="535">
        <v>4</v>
      </c>
      <c r="K50" s="535"/>
      <c r="L50" s="535"/>
      <c r="M50" s="535">
        <v>5</v>
      </c>
      <c r="N50" s="535"/>
      <c r="O50" s="535"/>
    </row>
    <row r="51" spans="1:15" ht="30.75" customHeight="1">
      <c r="A51" s="626" t="s">
        <v>181</v>
      </c>
      <c r="B51" s="626"/>
      <c r="C51" s="626"/>
      <c r="D51" s="624">
        <f>SUM(D53:F54)</f>
        <v>2234</v>
      </c>
      <c r="E51" s="624"/>
      <c r="F51" s="624"/>
      <c r="G51" s="612"/>
      <c r="H51" s="612"/>
      <c r="I51" s="612"/>
      <c r="J51" s="624">
        <f>SUM(J52:L59)</f>
        <v>916</v>
      </c>
      <c r="K51" s="624"/>
      <c r="L51" s="624"/>
      <c r="M51" s="624">
        <f>SUM(M52:O59)</f>
        <v>1318</v>
      </c>
      <c r="N51" s="624"/>
      <c r="O51" s="624"/>
    </row>
    <row r="52" spans="1:15" ht="27.75" customHeight="1">
      <c r="A52" s="626" t="s">
        <v>84</v>
      </c>
      <c r="B52" s="626"/>
      <c r="C52" s="626"/>
      <c r="D52" s="612"/>
      <c r="E52" s="612"/>
      <c r="F52" s="612"/>
      <c r="G52" s="612"/>
      <c r="H52" s="612"/>
      <c r="I52" s="612"/>
      <c r="J52" s="612"/>
      <c r="K52" s="612"/>
      <c r="L52" s="612"/>
      <c r="M52" s="612"/>
      <c r="N52" s="612"/>
      <c r="O52" s="612"/>
    </row>
    <row r="53" spans="1:15" ht="38.25" customHeight="1">
      <c r="A53" s="627" t="s">
        <v>501</v>
      </c>
      <c r="B53" s="627"/>
      <c r="C53" s="627"/>
      <c r="D53" s="599">
        <v>995</v>
      </c>
      <c r="E53" s="600"/>
      <c r="F53" s="628"/>
      <c r="G53" s="599"/>
      <c r="H53" s="600"/>
      <c r="I53" s="628"/>
      <c r="J53" s="599">
        <v>507</v>
      </c>
      <c r="K53" s="600"/>
      <c r="L53" s="628"/>
      <c r="M53" s="599">
        <v>488</v>
      </c>
      <c r="N53" s="600"/>
      <c r="O53" s="628"/>
    </row>
    <row r="54" spans="1:15" ht="38.25" customHeight="1">
      <c r="A54" s="627" t="s">
        <v>506</v>
      </c>
      <c r="B54" s="627"/>
      <c r="C54" s="627"/>
      <c r="D54" s="599">
        <v>1239</v>
      </c>
      <c r="E54" s="600"/>
      <c r="F54" s="628"/>
      <c r="G54" s="599"/>
      <c r="H54" s="600"/>
      <c r="I54" s="628"/>
      <c r="J54" s="599">
        <v>409</v>
      </c>
      <c r="K54" s="600"/>
      <c r="L54" s="628"/>
      <c r="M54" s="599">
        <v>830</v>
      </c>
      <c r="N54" s="600"/>
      <c r="O54" s="628"/>
    </row>
    <row r="55" spans="1:15" ht="28.5" customHeight="1">
      <c r="A55" s="626" t="s">
        <v>182</v>
      </c>
      <c r="B55" s="626"/>
      <c r="C55" s="626"/>
      <c r="D55" s="612"/>
      <c r="E55" s="612"/>
      <c r="F55" s="612"/>
      <c r="G55" s="612"/>
      <c r="H55" s="612"/>
      <c r="I55" s="612"/>
      <c r="J55" s="612"/>
      <c r="K55" s="612"/>
      <c r="L55" s="612"/>
      <c r="M55" s="612">
        <f>D55+G55-J55</f>
        <v>0</v>
      </c>
      <c r="N55" s="612"/>
      <c r="O55" s="612"/>
    </row>
    <row r="56" spans="1:15" ht="25.5" customHeight="1">
      <c r="A56" s="626" t="s">
        <v>392</v>
      </c>
      <c r="B56" s="626"/>
      <c r="C56" s="626"/>
      <c r="D56" s="612"/>
      <c r="E56" s="612"/>
      <c r="F56" s="612"/>
      <c r="G56" s="612"/>
      <c r="H56" s="612"/>
      <c r="I56" s="612"/>
      <c r="J56" s="612"/>
      <c r="K56" s="612"/>
      <c r="L56" s="612"/>
      <c r="M56" s="612"/>
      <c r="N56" s="612"/>
      <c r="O56" s="612"/>
    </row>
    <row r="57" spans="1:15" ht="20.100000000000001" customHeight="1">
      <c r="A57" s="626"/>
      <c r="B57" s="626"/>
      <c r="C57" s="626"/>
      <c r="D57" s="599"/>
      <c r="E57" s="600"/>
      <c r="F57" s="628"/>
      <c r="G57" s="599"/>
      <c r="H57" s="600"/>
      <c r="I57" s="628"/>
      <c r="J57" s="599"/>
      <c r="K57" s="600"/>
      <c r="L57" s="628"/>
      <c r="M57" s="599"/>
      <c r="N57" s="600"/>
      <c r="O57" s="628"/>
    </row>
    <row r="58" spans="1:15" ht="30" customHeight="1">
      <c r="A58" s="626" t="s">
        <v>183</v>
      </c>
      <c r="B58" s="626"/>
      <c r="C58" s="626"/>
      <c r="D58" s="612">
        <v>0</v>
      </c>
      <c r="E58" s="612"/>
      <c r="F58" s="612"/>
      <c r="G58" s="612">
        <v>0</v>
      </c>
      <c r="H58" s="612"/>
      <c r="I58" s="612"/>
      <c r="J58" s="612">
        <v>0</v>
      </c>
      <c r="K58" s="612"/>
      <c r="L58" s="612"/>
      <c r="M58" s="612">
        <f>D58+G58-J58</f>
        <v>0</v>
      </c>
      <c r="N58" s="612"/>
      <c r="O58" s="612"/>
    </row>
    <row r="59" spans="1:15" ht="29.25" customHeight="1">
      <c r="A59" s="626" t="s">
        <v>84</v>
      </c>
      <c r="B59" s="626"/>
      <c r="C59" s="626"/>
      <c r="D59" s="612"/>
      <c r="E59" s="612"/>
      <c r="F59" s="612"/>
      <c r="G59" s="612"/>
      <c r="H59" s="612"/>
      <c r="I59" s="612"/>
      <c r="J59" s="612"/>
      <c r="K59" s="612"/>
      <c r="L59" s="612"/>
      <c r="M59" s="612"/>
      <c r="N59" s="612"/>
      <c r="O59" s="612"/>
    </row>
    <row r="60" spans="1:15" ht="30" customHeight="1">
      <c r="A60" s="594" t="s">
        <v>49</v>
      </c>
      <c r="B60" s="595"/>
      <c r="C60" s="596"/>
      <c r="D60" s="624">
        <f>SUM(D51,D55,D58)</f>
        <v>2234</v>
      </c>
      <c r="E60" s="624"/>
      <c r="F60" s="624"/>
      <c r="G60" s="624">
        <f>SUM(G51,G55,G58)</f>
        <v>0</v>
      </c>
      <c r="H60" s="624"/>
      <c r="I60" s="624"/>
      <c r="J60" s="624">
        <f>SUM(J51,J55,J58)</f>
        <v>916</v>
      </c>
      <c r="K60" s="624"/>
      <c r="L60" s="624"/>
      <c r="M60" s="624">
        <f>D60+G60-J60</f>
        <v>1318</v>
      </c>
      <c r="N60" s="624"/>
      <c r="O60" s="624"/>
    </row>
    <row r="61" spans="1:15" ht="20.100000000000001" customHeight="1">
      <c r="C61" s="8"/>
      <c r="D61" s="8"/>
      <c r="E61" s="8"/>
    </row>
    <row r="62" spans="1:15" ht="63.95" customHeight="1">
      <c r="C62" s="8"/>
      <c r="D62" s="8"/>
      <c r="E62" s="8"/>
    </row>
    <row r="63" spans="1:15" ht="18" customHeight="1">
      <c r="C63" s="8"/>
      <c r="D63" s="8"/>
      <c r="E63" s="8"/>
    </row>
    <row r="64" spans="1:15" ht="20.100000000000001" customHeight="1">
      <c r="C64" s="8"/>
      <c r="D64" s="8"/>
      <c r="E64" s="8"/>
    </row>
    <row r="65" spans="3:5" ht="20.100000000000001" customHeight="1">
      <c r="C65" s="8"/>
      <c r="D65" s="8"/>
      <c r="E65" s="8"/>
    </row>
    <row r="66" spans="3:5" ht="20.100000000000001" customHeight="1">
      <c r="C66" s="8"/>
      <c r="D66" s="8"/>
      <c r="E66" s="8"/>
    </row>
    <row r="67" spans="3:5" ht="20.100000000000001" customHeight="1">
      <c r="C67" s="8"/>
      <c r="D67" s="8"/>
      <c r="E67" s="8"/>
    </row>
    <row r="68" spans="3:5" ht="20.100000000000001" customHeight="1">
      <c r="C68" s="8"/>
      <c r="D68" s="8"/>
      <c r="E68" s="8"/>
    </row>
    <row r="69" spans="3:5" ht="20.100000000000001" customHeight="1">
      <c r="C69" s="8"/>
      <c r="D69" s="8"/>
      <c r="E69" s="8"/>
    </row>
    <row r="70" spans="3:5" ht="20.100000000000001" customHeight="1">
      <c r="C70" s="8"/>
      <c r="D70" s="8"/>
      <c r="E70" s="8"/>
    </row>
    <row r="71" spans="3:5" ht="20.100000000000001" customHeight="1">
      <c r="C71" s="8"/>
      <c r="D71" s="8"/>
      <c r="E71" s="8"/>
    </row>
    <row r="72" spans="3:5" ht="20.100000000000001" customHeight="1">
      <c r="C72" s="8"/>
      <c r="D72" s="8"/>
      <c r="E72" s="8"/>
    </row>
    <row r="73" spans="3:5" ht="20.100000000000001" customHeight="1">
      <c r="C73" s="8"/>
      <c r="D73" s="8"/>
      <c r="E73" s="8"/>
    </row>
    <row r="74" spans="3:5">
      <c r="C74" s="8"/>
      <c r="D74" s="8"/>
      <c r="E74" s="8"/>
    </row>
  </sheetData>
  <mergeCells count="232">
    <mergeCell ref="A60:C60"/>
    <mergeCell ref="D60:F60"/>
    <mergeCell ref="G60:I60"/>
    <mergeCell ref="J60:L60"/>
    <mergeCell ref="M60:O60"/>
    <mergeCell ref="A59:C59"/>
    <mergeCell ref="D59:F59"/>
    <mergeCell ref="G59:I59"/>
    <mergeCell ref="J59:L59"/>
    <mergeCell ref="M59:O59"/>
    <mergeCell ref="A57:C57"/>
    <mergeCell ref="D57:F57"/>
    <mergeCell ref="G57:I57"/>
    <mergeCell ref="J57:L57"/>
    <mergeCell ref="M57:O57"/>
    <mergeCell ref="A58:C58"/>
    <mergeCell ref="D58:F58"/>
    <mergeCell ref="G58:I58"/>
    <mergeCell ref="J58:L58"/>
    <mergeCell ref="M58:O58"/>
    <mergeCell ref="A55:C55"/>
    <mergeCell ref="D55:F55"/>
    <mergeCell ref="G55:I55"/>
    <mergeCell ref="J55:L55"/>
    <mergeCell ref="M55:O55"/>
    <mergeCell ref="A56:C56"/>
    <mergeCell ref="D56:F56"/>
    <mergeCell ref="G56:I56"/>
    <mergeCell ref="J56:L56"/>
    <mergeCell ref="M56:O56"/>
    <mergeCell ref="A52:C52"/>
    <mergeCell ref="D52:F52"/>
    <mergeCell ref="G52:I52"/>
    <mergeCell ref="J52:L52"/>
    <mergeCell ref="M52:O52"/>
    <mergeCell ref="A54:C54"/>
    <mergeCell ref="D54:F54"/>
    <mergeCell ref="G54:I54"/>
    <mergeCell ref="J54:L54"/>
    <mergeCell ref="M54:O54"/>
    <mergeCell ref="A53:C53"/>
    <mergeCell ref="D53:F53"/>
    <mergeCell ref="G53:I53"/>
    <mergeCell ref="J53:L53"/>
    <mergeCell ref="M53:O53"/>
    <mergeCell ref="A50:C50"/>
    <mergeCell ref="D50:F50"/>
    <mergeCell ref="G50:I50"/>
    <mergeCell ref="J50:L50"/>
    <mergeCell ref="M50:O50"/>
    <mergeCell ref="A51:C51"/>
    <mergeCell ref="D51:F51"/>
    <mergeCell ref="G51:I51"/>
    <mergeCell ref="J51:L51"/>
    <mergeCell ref="M51:O51"/>
    <mergeCell ref="A47:O47"/>
    <mergeCell ref="A49:C49"/>
    <mergeCell ref="D49:F49"/>
    <mergeCell ref="G49:I49"/>
    <mergeCell ref="J49:L49"/>
    <mergeCell ref="M49:O49"/>
    <mergeCell ref="B45:C45"/>
    <mergeCell ref="D45:E45"/>
    <mergeCell ref="F45:G45"/>
    <mergeCell ref="H45:J45"/>
    <mergeCell ref="K45:L45"/>
    <mergeCell ref="M45:O45"/>
    <mergeCell ref="B42:C42"/>
    <mergeCell ref="D42:E42"/>
    <mergeCell ref="F42:G42"/>
    <mergeCell ref="H42:J42"/>
    <mergeCell ref="K42:L42"/>
    <mergeCell ref="M42:O42"/>
    <mergeCell ref="B44:C44"/>
    <mergeCell ref="D44:E44"/>
    <mergeCell ref="F44:G44"/>
    <mergeCell ref="H44:J44"/>
    <mergeCell ref="K44:L44"/>
    <mergeCell ref="M44:O44"/>
    <mergeCell ref="B43:C43"/>
    <mergeCell ref="D43:E43"/>
    <mergeCell ref="F43:G43"/>
    <mergeCell ref="H43:J43"/>
    <mergeCell ref="K43:L43"/>
    <mergeCell ref="M43:O43"/>
    <mergeCell ref="A39:O39"/>
    <mergeCell ref="B41:C41"/>
    <mergeCell ref="D41:E41"/>
    <mergeCell ref="F41:G41"/>
    <mergeCell ref="H41:J41"/>
    <mergeCell ref="K41:L41"/>
    <mergeCell ref="M41:O41"/>
    <mergeCell ref="A27:O27"/>
    <mergeCell ref="A30:J30"/>
    <mergeCell ref="A31:A32"/>
    <mergeCell ref="B31:C31"/>
    <mergeCell ref="D31:F31"/>
    <mergeCell ref="G31:I31"/>
    <mergeCell ref="J31:L31"/>
    <mergeCell ref="M31:O31"/>
    <mergeCell ref="N24:O24"/>
    <mergeCell ref="A25:C25"/>
    <mergeCell ref="D25:E25"/>
    <mergeCell ref="F25:G25"/>
    <mergeCell ref="H25:I25"/>
    <mergeCell ref="J25:K25"/>
    <mergeCell ref="L25:M25"/>
    <mergeCell ref="N25:O25"/>
    <mergeCell ref="A24:C24"/>
    <mergeCell ref="D24:E24"/>
    <mergeCell ref="F24:G24"/>
    <mergeCell ref="H24:I24"/>
    <mergeCell ref="J24:K24"/>
    <mergeCell ref="L24:M24"/>
    <mergeCell ref="N22:O22"/>
    <mergeCell ref="A23:C23"/>
    <mergeCell ref="D23:E23"/>
    <mergeCell ref="F23:G23"/>
    <mergeCell ref="H23:I23"/>
    <mergeCell ref="J23:K23"/>
    <mergeCell ref="L23:M23"/>
    <mergeCell ref="N23:O23"/>
    <mergeCell ref="A22:C22"/>
    <mergeCell ref="D22:E22"/>
    <mergeCell ref="F22:G22"/>
    <mergeCell ref="H22:I22"/>
    <mergeCell ref="J22:K22"/>
    <mergeCell ref="L22:M22"/>
    <mergeCell ref="N20:O20"/>
    <mergeCell ref="A21:C21"/>
    <mergeCell ref="D21:E21"/>
    <mergeCell ref="F21:G21"/>
    <mergeCell ref="H21:I21"/>
    <mergeCell ref="J21:K21"/>
    <mergeCell ref="L21:M21"/>
    <mergeCell ref="N21:O21"/>
    <mergeCell ref="A20:C20"/>
    <mergeCell ref="D20:E20"/>
    <mergeCell ref="F20:G20"/>
    <mergeCell ref="H20:I20"/>
    <mergeCell ref="J20:K20"/>
    <mergeCell ref="L20:M20"/>
    <mergeCell ref="N18:O18"/>
    <mergeCell ref="A19:C19"/>
    <mergeCell ref="D19:E19"/>
    <mergeCell ref="F19:G19"/>
    <mergeCell ref="H19:I19"/>
    <mergeCell ref="J19:K19"/>
    <mergeCell ref="L19:M19"/>
    <mergeCell ref="N19:O19"/>
    <mergeCell ref="A18:C18"/>
    <mergeCell ref="D18:E18"/>
    <mergeCell ref="F18:G18"/>
    <mergeCell ref="H18:I18"/>
    <mergeCell ref="J18:K18"/>
    <mergeCell ref="L18:M18"/>
    <mergeCell ref="N16:O16"/>
    <mergeCell ref="A17:C17"/>
    <mergeCell ref="D17:E17"/>
    <mergeCell ref="F17:G17"/>
    <mergeCell ref="H17:I17"/>
    <mergeCell ref="J17:K17"/>
    <mergeCell ref="L17:M17"/>
    <mergeCell ref="N17:O17"/>
    <mergeCell ref="A16:C16"/>
    <mergeCell ref="D16:E16"/>
    <mergeCell ref="F16:G16"/>
    <mergeCell ref="H16:I16"/>
    <mergeCell ref="J16:K16"/>
    <mergeCell ref="L16:M16"/>
    <mergeCell ref="N14:O14"/>
    <mergeCell ref="A15:C15"/>
    <mergeCell ref="D15:E15"/>
    <mergeCell ref="F15:G15"/>
    <mergeCell ref="H15:I15"/>
    <mergeCell ref="J15:K15"/>
    <mergeCell ref="L15:M15"/>
    <mergeCell ref="N15:O15"/>
    <mergeCell ref="A14:C14"/>
    <mergeCell ref="D14:E14"/>
    <mergeCell ref="F14:G14"/>
    <mergeCell ref="H14:I14"/>
    <mergeCell ref="J14:K14"/>
    <mergeCell ref="L14:M14"/>
    <mergeCell ref="N12:O12"/>
    <mergeCell ref="A13:C13"/>
    <mergeCell ref="D13:E13"/>
    <mergeCell ref="F13:G13"/>
    <mergeCell ref="H13:I13"/>
    <mergeCell ref="J13:K13"/>
    <mergeCell ref="L13:M13"/>
    <mergeCell ref="N13:O13"/>
    <mergeCell ref="A12:C12"/>
    <mergeCell ref="D12:E12"/>
    <mergeCell ref="F12:G12"/>
    <mergeCell ref="H12:I12"/>
    <mergeCell ref="J12:K12"/>
    <mergeCell ref="L12:M12"/>
    <mergeCell ref="N10:O10"/>
    <mergeCell ref="A11:C11"/>
    <mergeCell ref="D11:E11"/>
    <mergeCell ref="F11:G11"/>
    <mergeCell ref="H11:I11"/>
    <mergeCell ref="J11:K11"/>
    <mergeCell ref="L11:M11"/>
    <mergeCell ref="N11:O11"/>
    <mergeCell ref="A10:C10"/>
    <mergeCell ref="D10:E10"/>
    <mergeCell ref="F10:G10"/>
    <mergeCell ref="H10:I10"/>
    <mergeCell ref="J10:K10"/>
    <mergeCell ref="L10:M10"/>
    <mergeCell ref="A2:O2"/>
    <mergeCell ref="A3:O3"/>
    <mergeCell ref="A4:O4"/>
    <mergeCell ref="A5:O5"/>
    <mergeCell ref="A6:O6"/>
    <mergeCell ref="A7:O7"/>
    <mergeCell ref="N8:O8"/>
    <mergeCell ref="A9:C9"/>
    <mergeCell ref="D9:E9"/>
    <mergeCell ref="F9:G9"/>
    <mergeCell ref="H9:I9"/>
    <mergeCell ref="J9:K9"/>
    <mergeCell ref="L9:M9"/>
    <mergeCell ref="N9:O9"/>
    <mergeCell ref="A8:C8"/>
    <mergeCell ref="D8:E8"/>
    <mergeCell ref="F8:G8"/>
    <mergeCell ref="H8:I8"/>
    <mergeCell ref="J8:K8"/>
    <mergeCell ref="L8:M8"/>
  </mergeCells>
  <pageMargins left="0.59055118110236227" right="0.59055118110236227" top="0.59055118110236227" bottom="0.59055118110236227" header="0" footer="0"/>
  <pageSetup paperSize="9" scale="45" orientation="landscape" r:id="rId1"/>
  <headerFooter alignWithMargins="0"/>
  <rowBreaks count="1" manualBreakCount="1">
    <brk id="29" max="14" man="1"/>
  </rowBreaks>
  <ignoredErrors>
    <ignoredError sqref="G37 D37 K45 M37 J37" formulaRange="1"/>
    <ignoredError sqref="C34:C37" evalError="1"/>
    <ignoredError sqref="H23:H25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58"/>
  <sheetViews>
    <sheetView view="pageBreakPreview" topLeftCell="A13" zoomScale="50" zoomScaleNormal="60" zoomScaleSheetLayoutView="50" workbookViewId="0">
      <selection activeCell="B15" sqref="B15"/>
    </sheetView>
  </sheetViews>
  <sheetFormatPr defaultColWidth="9.140625" defaultRowHeight="20.25"/>
  <cols>
    <col min="1" max="1" width="8.28515625" style="38" customWidth="1"/>
    <col min="2" max="2" width="23.28515625" style="38" customWidth="1"/>
    <col min="3" max="5" width="11.28515625" style="38" customWidth="1"/>
    <col min="6" max="6" width="7" style="38" customWidth="1"/>
    <col min="7" max="7" width="15.28515625" style="38" customWidth="1"/>
    <col min="8" max="10" width="11" style="38" customWidth="1"/>
    <col min="11" max="11" width="9" style="38" customWidth="1"/>
    <col min="12" max="12" width="15.28515625" style="38" customWidth="1"/>
    <col min="13" max="13" width="8.7109375" style="38" customWidth="1"/>
    <col min="14" max="16" width="11" style="38" customWidth="1"/>
    <col min="17" max="17" width="15.85546875" style="38" customWidth="1"/>
    <col min="18" max="19" width="11" style="38" customWidth="1"/>
    <col min="20" max="20" width="12.140625" style="38" customWidth="1"/>
    <col min="21" max="21" width="11.5703125" style="38" customWidth="1"/>
    <col min="22" max="22" width="15" style="38" customWidth="1"/>
    <col min="23" max="26" width="11" style="38" customWidth="1"/>
    <col min="27" max="27" width="14.7109375" style="38" customWidth="1"/>
    <col min="28" max="28" width="10.140625" style="38" customWidth="1"/>
    <col min="29" max="29" width="11" style="38" customWidth="1"/>
    <col min="30" max="30" width="11.28515625" style="38" customWidth="1"/>
    <col min="31" max="31" width="11" style="38" customWidth="1"/>
    <col min="32" max="16384" width="9.140625" style="38"/>
  </cols>
  <sheetData>
    <row r="1" spans="1:31">
      <c r="A1" s="370"/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Q1" s="423"/>
      <c r="R1" s="423"/>
      <c r="S1" s="423"/>
      <c r="T1" s="423"/>
      <c r="U1" s="423"/>
      <c r="AB1" s="643" t="s">
        <v>350</v>
      </c>
      <c r="AC1" s="644"/>
      <c r="AD1" s="644"/>
      <c r="AE1" s="644"/>
    </row>
    <row r="2" spans="1:31" ht="18.75" customHeight="1">
      <c r="B2" s="48" t="s">
        <v>346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</row>
    <row r="3" spans="1:31" ht="31.5" customHeight="1">
      <c r="A3" s="424"/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645" t="s">
        <v>331</v>
      </c>
      <c r="AE3" s="646"/>
    </row>
    <row r="4" spans="1:31" ht="41.25" customHeight="1">
      <c r="A4" s="629" t="s">
        <v>46</v>
      </c>
      <c r="B4" s="629" t="s">
        <v>133</v>
      </c>
      <c r="C4" s="631" t="s">
        <v>134</v>
      </c>
      <c r="D4" s="632"/>
      <c r="E4" s="632"/>
      <c r="F4" s="633"/>
      <c r="G4" s="631" t="s">
        <v>194</v>
      </c>
      <c r="H4" s="632"/>
      <c r="I4" s="632"/>
      <c r="J4" s="632"/>
      <c r="K4" s="632"/>
      <c r="L4" s="632"/>
      <c r="M4" s="633"/>
      <c r="N4" s="571" t="s">
        <v>135</v>
      </c>
      <c r="O4" s="572"/>
      <c r="P4" s="572"/>
      <c r="Q4" s="572"/>
      <c r="R4" s="572"/>
      <c r="S4" s="572"/>
      <c r="T4" s="572"/>
      <c r="U4" s="572"/>
      <c r="V4" s="572"/>
      <c r="W4" s="572"/>
      <c r="X4" s="572"/>
      <c r="Y4" s="573"/>
      <c r="Z4" s="631" t="s">
        <v>596</v>
      </c>
      <c r="AA4" s="632"/>
      <c r="AB4" s="633"/>
      <c r="AC4" s="637" t="s">
        <v>597</v>
      </c>
      <c r="AD4" s="638"/>
      <c r="AE4" s="639"/>
    </row>
    <row r="5" spans="1:31" ht="53.25" customHeight="1">
      <c r="A5" s="630"/>
      <c r="B5" s="630"/>
      <c r="C5" s="634"/>
      <c r="D5" s="635"/>
      <c r="E5" s="635"/>
      <c r="F5" s="636"/>
      <c r="G5" s="634"/>
      <c r="H5" s="635"/>
      <c r="I5" s="635"/>
      <c r="J5" s="635"/>
      <c r="K5" s="635"/>
      <c r="L5" s="635"/>
      <c r="M5" s="636"/>
      <c r="N5" s="571" t="s">
        <v>593</v>
      </c>
      <c r="O5" s="572"/>
      <c r="P5" s="572"/>
      <c r="Q5" s="573"/>
      <c r="R5" s="571" t="s">
        <v>594</v>
      </c>
      <c r="S5" s="572"/>
      <c r="T5" s="572"/>
      <c r="U5" s="573"/>
      <c r="V5" s="571" t="s">
        <v>595</v>
      </c>
      <c r="W5" s="572"/>
      <c r="X5" s="572"/>
      <c r="Y5" s="573"/>
      <c r="Z5" s="635"/>
      <c r="AA5" s="635"/>
      <c r="AB5" s="636"/>
      <c r="AC5" s="640"/>
      <c r="AD5" s="641"/>
      <c r="AE5" s="642"/>
    </row>
    <row r="6" spans="1:31" ht="27" customHeight="1">
      <c r="A6" s="376">
        <v>1</v>
      </c>
      <c r="B6" s="425">
        <v>2</v>
      </c>
      <c r="C6" s="571">
        <v>3</v>
      </c>
      <c r="D6" s="572"/>
      <c r="E6" s="572"/>
      <c r="F6" s="573"/>
      <c r="G6" s="571">
        <v>4</v>
      </c>
      <c r="H6" s="572"/>
      <c r="I6" s="572"/>
      <c r="J6" s="572"/>
      <c r="K6" s="572"/>
      <c r="L6" s="572"/>
      <c r="M6" s="573"/>
      <c r="N6" s="608">
        <v>5</v>
      </c>
      <c r="O6" s="609"/>
      <c r="P6" s="609"/>
      <c r="Q6" s="610"/>
      <c r="R6" s="608">
        <v>6</v>
      </c>
      <c r="S6" s="609"/>
      <c r="T6" s="609"/>
      <c r="U6" s="610"/>
      <c r="V6" s="608">
        <v>7</v>
      </c>
      <c r="W6" s="609"/>
      <c r="X6" s="609"/>
      <c r="Y6" s="610"/>
      <c r="Z6" s="609">
        <v>8</v>
      </c>
      <c r="AA6" s="609"/>
      <c r="AB6" s="610"/>
      <c r="AC6" s="608">
        <v>9</v>
      </c>
      <c r="AD6" s="609"/>
      <c r="AE6" s="610"/>
    </row>
    <row r="7" spans="1:31" ht="43.5" customHeight="1">
      <c r="A7" s="656" t="s">
        <v>49</v>
      </c>
      <c r="B7" s="657"/>
      <c r="C7" s="571"/>
      <c r="D7" s="572"/>
      <c r="E7" s="572"/>
      <c r="F7" s="573"/>
      <c r="G7" s="599"/>
      <c r="H7" s="600"/>
      <c r="I7" s="600"/>
      <c r="J7" s="600"/>
      <c r="K7" s="600"/>
      <c r="L7" s="600"/>
      <c r="M7" s="628"/>
      <c r="N7" s="658" t="e">
        <f>SUM(#REF!)</f>
        <v>#REF!</v>
      </c>
      <c r="O7" s="659"/>
      <c r="P7" s="659"/>
      <c r="Q7" s="660"/>
      <c r="R7" s="658" t="e">
        <f>SUM(#REF!)</f>
        <v>#REF!</v>
      </c>
      <c r="S7" s="659"/>
      <c r="T7" s="659"/>
      <c r="U7" s="660"/>
      <c r="V7" s="661" t="e">
        <f>SUM(#REF!)</f>
        <v>#REF!</v>
      </c>
      <c r="W7" s="662"/>
      <c r="X7" s="662"/>
      <c r="Y7" s="663"/>
      <c r="Z7" s="647" t="e">
        <f>(V7/R7)*100</f>
        <v>#REF!</v>
      </c>
      <c r="AA7" s="647"/>
      <c r="AB7" s="648"/>
      <c r="AC7" s="649" t="e">
        <f>(V7/N7)*100</f>
        <v>#REF!</v>
      </c>
      <c r="AD7" s="647"/>
      <c r="AE7" s="648"/>
    </row>
    <row r="8" spans="1:31" ht="18.75" customHeight="1">
      <c r="A8" s="252"/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1"/>
      <c r="N8" s="251"/>
      <c r="O8" s="251"/>
      <c r="P8" s="251"/>
      <c r="Q8" s="426"/>
      <c r="R8" s="426"/>
      <c r="S8" s="426"/>
      <c r="T8" s="426"/>
      <c r="U8" s="426"/>
      <c r="V8" s="426"/>
      <c r="W8" s="427"/>
      <c r="X8" s="427"/>
      <c r="Y8" s="427"/>
      <c r="Z8" s="427"/>
      <c r="AA8" s="427"/>
      <c r="AB8" s="427"/>
      <c r="AC8" s="427"/>
      <c r="AD8" s="427"/>
      <c r="AE8" s="427"/>
    </row>
    <row r="9" spans="1:31" s="48" customFormat="1" ht="18.75" customHeight="1">
      <c r="B9" s="48" t="s">
        <v>347</v>
      </c>
    </row>
    <row r="10" spans="1:31" s="48" customFormat="1" ht="21" customHeight="1">
      <c r="AD10" s="48" t="s">
        <v>331</v>
      </c>
    </row>
    <row r="11" spans="1:31" ht="39.75" customHeight="1">
      <c r="A11" s="564" t="s">
        <v>46</v>
      </c>
      <c r="B11" s="564" t="s">
        <v>136</v>
      </c>
      <c r="C11" s="537" t="s">
        <v>133</v>
      </c>
      <c r="D11" s="537"/>
      <c r="E11" s="537"/>
      <c r="F11" s="537"/>
      <c r="G11" s="631" t="s">
        <v>194</v>
      </c>
      <c r="H11" s="632"/>
      <c r="I11" s="632"/>
      <c r="J11" s="632"/>
      <c r="K11" s="632"/>
      <c r="L11" s="632"/>
      <c r="M11" s="633"/>
      <c r="N11" s="631" t="s">
        <v>137</v>
      </c>
      <c r="O11" s="632"/>
      <c r="P11" s="633"/>
      <c r="Q11" s="631" t="s">
        <v>135</v>
      </c>
      <c r="R11" s="632"/>
      <c r="S11" s="632"/>
      <c r="T11" s="632"/>
      <c r="U11" s="632"/>
      <c r="V11" s="632"/>
      <c r="W11" s="632"/>
      <c r="X11" s="632"/>
      <c r="Y11" s="633"/>
      <c r="Z11" s="637" t="s">
        <v>596</v>
      </c>
      <c r="AA11" s="638"/>
      <c r="AB11" s="639"/>
      <c r="AC11" s="637" t="s">
        <v>597</v>
      </c>
      <c r="AD11" s="638"/>
      <c r="AE11" s="639"/>
    </row>
    <row r="12" spans="1:31" ht="18.75" customHeight="1">
      <c r="A12" s="564"/>
      <c r="B12" s="564"/>
      <c r="C12" s="537"/>
      <c r="D12" s="537"/>
      <c r="E12" s="537"/>
      <c r="F12" s="537"/>
      <c r="G12" s="650"/>
      <c r="H12" s="651"/>
      <c r="I12" s="651"/>
      <c r="J12" s="651"/>
      <c r="K12" s="651"/>
      <c r="L12" s="651"/>
      <c r="M12" s="652"/>
      <c r="N12" s="650"/>
      <c r="O12" s="651"/>
      <c r="P12" s="652"/>
      <c r="Q12" s="537" t="s">
        <v>593</v>
      </c>
      <c r="R12" s="537"/>
      <c r="S12" s="537"/>
      <c r="T12" s="537" t="s">
        <v>594</v>
      </c>
      <c r="U12" s="537"/>
      <c r="V12" s="537"/>
      <c r="W12" s="537" t="s">
        <v>598</v>
      </c>
      <c r="X12" s="537"/>
      <c r="Y12" s="537"/>
      <c r="Z12" s="653"/>
      <c r="AA12" s="654"/>
      <c r="AB12" s="655"/>
      <c r="AC12" s="653"/>
      <c r="AD12" s="654"/>
      <c r="AE12" s="655"/>
    </row>
    <row r="13" spans="1:31" ht="56.25" customHeight="1">
      <c r="A13" s="564"/>
      <c r="B13" s="564"/>
      <c r="C13" s="537"/>
      <c r="D13" s="537"/>
      <c r="E13" s="537"/>
      <c r="F13" s="537"/>
      <c r="G13" s="634"/>
      <c r="H13" s="635"/>
      <c r="I13" s="635"/>
      <c r="J13" s="635"/>
      <c r="K13" s="635"/>
      <c r="L13" s="635"/>
      <c r="M13" s="636"/>
      <c r="N13" s="634"/>
      <c r="O13" s="635"/>
      <c r="P13" s="636"/>
      <c r="Q13" s="537"/>
      <c r="R13" s="537"/>
      <c r="S13" s="537"/>
      <c r="T13" s="537"/>
      <c r="U13" s="537"/>
      <c r="V13" s="537"/>
      <c r="W13" s="537"/>
      <c r="X13" s="537"/>
      <c r="Y13" s="537"/>
      <c r="Z13" s="640"/>
      <c r="AA13" s="641"/>
      <c r="AB13" s="642"/>
      <c r="AC13" s="640"/>
      <c r="AD13" s="641"/>
      <c r="AE13" s="642"/>
    </row>
    <row r="14" spans="1:31" ht="33" customHeight="1">
      <c r="A14" s="376">
        <v>1</v>
      </c>
      <c r="B14" s="376">
        <v>2</v>
      </c>
      <c r="C14" s="571">
        <v>3</v>
      </c>
      <c r="D14" s="572"/>
      <c r="E14" s="572"/>
      <c r="F14" s="573"/>
      <c r="G14" s="571">
        <v>4</v>
      </c>
      <c r="H14" s="572"/>
      <c r="I14" s="572"/>
      <c r="J14" s="572"/>
      <c r="K14" s="572"/>
      <c r="L14" s="572"/>
      <c r="M14" s="573"/>
      <c r="N14" s="571">
        <v>5</v>
      </c>
      <c r="O14" s="572"/>
      <c r="P14" s="573"/>
      <c r="Q14" s="571">
        <v>6</v>
      </c>
      <c r="R14" s="572"/>
      <c r="S14" s="573"/>
      <c r="T14" s="571">
        <v>7</v>
      </c>
      <c r="U14" s="572"/>
      <c r="V14" s="573"/>
      <c r="W14" s="571">
        <v>8</v>
      </c>
      <c r="X14" s="572"/>
      <c r="Y14" s="573"/>
      <c r="Z14" s="571">
        <v>9</v>
      </c>
      <c r="AA14" s="572"/>
      <c r="AB14" s="573"/>
      <c r="AC14" s="571">
        <v>10</v>
      </c>
      <c r="AD14" s="572"/>
      <c r="AE14" s="573"/>
    </row>
    <row r="15" spans="1:31" ht="30" customHeight="1">
      <c r="A15" s="428">
        <v>1</v>
      </c>
      <c r="B15" s="429">
        <v>45300</v>
      </c>
      <c r="C15" s="626" t="s">
        <v>522</v>
      </c>
      <c r="D15" s="626"/>
      <c r="E15" s="626"/>
      <c r="F15" s="626"/>
      <c r="G15" s="664" t="s">
        <v>496</v>
      </c>
      <c r="H15" s="481"/>
      <c r="I15" s="481"/>
      <c r="J15" s="481"/>
      <c r="K15" s="481"/>
      <c r="L15" s="481"/>
      <c r="M15" s="665"/>
      <c r="N15" s="666" t="s">
        <v>619</v>
      </c>
      <c r="O15" s="667"/>
      <c r="P15" s="668"/>
      <c r="Q15" s="669">
        <v>55</v>
      </c>
      <c r="R15" s="670"/>
      <c r="S15" s="671"/>
      <c r="T15" s="669">
        <v>60</v>
      </c>
      <c r="U15" s="670"/>
      <c r="V15" s="671"/>
      <c r="W15" s="669">
        <v>0</v>
      </c>
      <c r="X15" s="670"/>
      <c r="Y15" s="671"/>
      <c r="Z15" s="672">
        <f>(W15/T15)*100</f>
        <v>0</v>
      </c>
      <c r="AA15" s="672"/>
      <c r="AB15" s="593"/>
      <c r="AC15" s="672">
        <f>(W15/Q15)*100</f>
        <v>0</v>
      </c>
      <c r="AD15" s="672"/>
      <c r="AE15" s="593"/>
    </row>
    <row r="16" spans="1:31" ht="30" customHeight="1">
      <c r="A16" s="676" t="s">
        <v>49</v>
      </c>
      <c r="B16" s="677"/>
      <c r="C16" s="626"/>
      <c r="D16" s="626"/>
      <c r="E16" s="626"/>
      <c r="F16" s="626"/>
      <c r="G16" s="599"/>
      <c r="H16" s="600"/>
      <c r="I16" s="600"/>
      <c r="J16" s="600"/>
      <c r="K16" s="600"/>
      <c r="L16" s="600"/>
      <c r="M16" s="628"/>
      <c r="N16" s="666"/>
      <c r="O16" s="667"/>
      <c r="P16" s="668"/>
      <c r="Q16" s="673">
        <f>SUM(Q15:Q15)</f>
        <v>55</v>
      </c>
      <c r="R16" s="674"/>
      <c r="S16" s="675"/>
      <c r="T16" s="673">
        <f>SUM(T15:T15)</f>
        <v>60</v>
      </c>
      <c r="U16" s="674"/>
      <c r="V16" s="675"/>
      <c r="W16" s="673">
        <f>SUM(W15:W15)</f>
        <v>0</v>
      </c>
      <c r="X16" s="674"/>
      <c r="Y16" s="675"/>
      <c r="Z16" s="672">
        <f>(W16/T16)*100</f>
        <v>0</v>
      </c>
      <c r="AA16" s="672"/>
      <c r="AB16" s="593"/>
      <c r="AC16" s="672">
        <f>(W16/Q16)*100</f>
        <v>0</v>
      </c>
      <c r="AD16" s="672"/>
      <c r="AE16" s="593"/>
    </row>
    <row r="17" spans="1:31" ht="6.75" customHeight="1">
      <c r="A17" s="370"/>
      <c r="B17" s="370"/>
      <c r="C17" s="370"/>
      <c r="D17" s="370"/>
      <c r="E17" s="370"/>
      <c r="F17" s="370"/>
      <c r="G17" s="370"/>
      <c r="H17" s="370"/>
      <c r="I17" s="370"/>
      <c r="J17" s="370"/>
      <c r="K17" s="370"/>
      <c r="L17" s="370"/>
      <c r="M17" s="370"/>
      <c r="N17" s="370"/>
      <c r="O17" s="370"/>
      <c r="Q17" s="423"/>
      <c r="R17" s="423"/>
      <c r="S17" s="423"/>
      <c r="T17" s="423"/>
      <c r="U17" s="423"/>
      <c r="AE17" s="423"/>
    </row>
    <row r="18" spans="1:31" s="48" customFormat="1" ht="18.75" customHeight="1">
      <c r="B18" s="48" t="s">
        <v>599</v>
      </c>
    </row>
    <row r="19" spans="1:31">
      <c r="A19" s="430"/>
      <c r="B19" s="430"/>
      <c r="C19" s="430"/>
      <c r="D19" s="430"/>
      <c r="E19" s="430"/>
      <c r="F19" s="430"/>
      <c r="G19" s="430"/>
      <c r="H19" s="380"/>
      <c r="I19" s="380"/>
      <c r="J19" s="380"/>
      <c r="K19" s="380"/>
      <c r="L19" s="380"/>
      <c r="M19" s="380"/>
      <c r="N19" s="380"/>
      <c r="O19" s="380"/>
      <c r="P19" s="380"/>
      <c r="Q19" s="380"/>
      <c r="R19" s="380"/>
      <c r="S19" s="380"/>
      <c r="T19" s="380"/>
      <c r="U19" s="380"/>
      <c r="V19" s="430"/>
      <c r="AE19" s="423" t="s">
        <v>320</v>
      </c>
    </row>
    <row r="20" spans="1:31" ht="39" customHeight="1">
      <c r="A20" s="537" t="s">
        <v>46</v>
      </c>
      <c r="B20" s="537" t="s">
        <v>156</v>
      </c>
      <c r="C20" s="537"/>
      <c r="D20" s="537"/>
      <c r="E20" s="537"/>
      <c r="F20" s="537"/>
      <c r="G20" s="537" t="s">
        <v>48</v>
      </c>
      <c r="H20" s="537"/>
      <c r="I20" s="537"/>
      <c r="J20" s="537"/>
      <c r="K20" s="537"/>
      <c r="L20" s="537" t="s">
        <v>76</v>
      </c>
      <c r="M20" s="537"/>
      <c r="N20" s="537"/>
      <c r="O20" s="537"/>
      <c r="P20" s="537"/>
      <c r="Q20" s="537" t="s">
        <v>176</v>
      </c>
      <c r="R20" s="537"/>
      <c r="S20" s="537"/>
      <c r="T20" s="537"/>
      <c r="U20" s="537"/>
      <c r="V20" s="537" t="s">
        <v>96</v>
      </c>
      <c r="W20" s="537"/>
      <c r="X20" s="537"/>
      <c r="Y20" s="537"/>
      <c r="Z20" s="537"/>
      <c r="AA20" s="537" t="s">
        <v>49</v>
      </c>
      <c r="AB20" s="537"/>
      <c r="AC20" s="537"/>
      <c r="AD20" s="537"/>
      <c r="AE20" s="537"/>
    </row>
    <row r="21" spans="1:31" ht="36" customHeight="1">
      <c r="A21" s="537"/>
      <c r="B21" s="537"/>
      <c r="C21" s="537"/>
      <c r="D21" s="537"/>
      <c r="E21" s="537"/>
      <c r="F21" s="537"/>
      <c r="G21" s="537" t="s">
        <v>71</v>
      </c>
      <c r="H21" s="537" t="s">
        <v>78</v>
      </c>
      <c r="I21" s="537"/>
      <c r="J21" s="537"/>
      <c r="K21" s="537"/>
      <c r="L21" s="537" t="s">
        <v>71</v>
      </c>
      <c r="M21" s="537" t="s">
        <v>78</v>
      </c>
      <c r="N21" s="537"/>
      <c r="O21" s="537"/>
      <c r="P21" s="537"/>
      <c r="Q21" s="537" t="s">
        <v>71</v>
      </c>
      <c r="R21" s="537" t="s">
        <v>78</v>
      </c>
      <c r="S21" s="537"/>
      <c r="T21" s="537"/>
      <c r="U21" s="537"/>
      <c r="V21" s="537" t="s">
        <v>71</v>
      </c>
      <c r="W21" s="537" t="s">
        <v>78</v>
      </c>
      <c r="X21" s="537"/>
      <c r="Y21" s="537"/>
      <c r="Z21" s="537"/>
      <c r="AA21" s="537" t="s">
        <v>71</v>
      </c>
      <c r="AB21" s="537" t="s">
        <v>78</v>
      </c>
      <c r="AC21" s="537"/>
      <c r="AD21" s="537"/>
      <c r="AE21" s="537"/>
    </row>
    <row r="22" spans="1:31" ht="36.75" customHeight="1">
      <c r="A22" s="537"/>
      <c r="B22" s="537"/>
      <c r="C22" s="537"/>
      <c r="D22" s="537"/>
      <c r="E22" s="537"/>
      <c r="F22" s="537"/>
      <c r="G22" s="537"/>
      <c r="H22" s="374" t="s">
        <v>65</v>
      </c>
      <c r="I22" s="374" t="s">
        <v>66</v>
      </c>
      <c r="J22" s="374" t="s">
        <v>64</v>
      </c>
      <c r="K22" s="374" t="s">
        <v>63</v>
      </c>
      <c r="L22" s="537"/>
      <c r="M22" s="374" t="s">
        <v>65</v>
      </c>
      <c r="N22" s="374" t="s">
        <v>66</v>
      </c>
      <c r="O22" s="374" t="s">
        <v>64</v>
      </c>
      <c r="P22" s="374" t="s">
        <v>63</v>
      </c>
      <c r="Q22" s="537"/>
      <c r="R22" s="374" t="s">
        <v>65</v>
      </c>
      <c r="S22" s="374" t="s">
        <v>66</v>
      </c>
      <c r="T22" s="374" t="s">
        <v>64</v>
      </c>
      <c r="U22" s="374" t="s">
        <v>63</v>
      </c>
      <c r="V22" s="537"/>
      <c r="W22" s="374" t="s">
        <v>65</v>
      </c>
      <c r="X22" s="374" t="s">
        <v>66</v>
      </c>
      <c r="Y22" s="374" t="s">
        <v>64</v>
      </c>
      <c r="Z22" s="374" t="s">
        <v>63</v>
      </c>
      <c r="AA22" s="537"/>
      <c r="AB22" s="374" t="s">
        <v>65</v>
      </c>
      <c r="AC22" s="374" t="s">
        <v>66</v>
      </c>
      <c r="AD22" s="374" t="s">
        <v>64</v>
      </c>
      <c r="AE22" s="374" t="s">
        <v>63</v>
      </c>
    </row>
    <row r="23" spans="1:31" ht="51" customHeight="1">
      <c r="A23" s="374">
        <v>1</v>
      </c>
      <c r="B23" s="537">
        <v>2</v>
      </c>
      <c r="C23" s="537"/>
      <c r="D23" s="537"/>
      <c r="E23" s="537"/>
      <c r="F23" s="537"/>
      <c r="G23" s="374">
        <v>3</v>
      </c>
      <c r="H23" s="374">
        <v>4</v>
      </c>
      <c r="I23" s="374">
        <v>5</v>
      </c>
      <c r="J23" s="374">
        <v>6</v>
      </c>
      <c r="K23" s="374">
        <v>7</v>
      </c>
      <c r="L23" s="374">
        <v>8</v>
      </c>
      <c r="M23" s="374">
        <v>9</v>
      </c>
      <c r="N23" s="374">
        <v>10</v>
      </c>
      <c r="O23" s="374">
        <v>11</v>
      </c>
      <c r="P23" s="374">
        <v>12</v>
      </c>
      <c r="Q23" s="374">
        <v>13</v>
      </c>
      <c r="R23" s="374">
        <v>14</v>
      </c>
      <c r="S23" s="374">
        <v>15</v>
      </c>
      <c r="T23" s="374">
        <v>16</v>
      </c>
      <c r="U23" s="374">
        <v>17</v>
      </c>
      <c r="V23" s="372">
        <v>18</v>
      </c>
      <c r="W23" s="372">
        <v>19</v>
      </c>
      <c r="X23" s="372">
        <v>20</v>
      </c>
      <c r="Y23" s="372">
        <v>21</v>
      </c>
      <c r="Z23" s="372">
        <v>22</v>
      </c>
      <c r="AA23" s="372">
        <v>23</v>
      </c>
      <c r="AB23" s="372">
        <v>24</v>
      </c>
      <c r="AC23" s="372">
        <v>25</v>
      </c>
      <c r="AD23" s="372">
        <v>26</v>
      </c>
      <c r="AE23" s="372">
        <v>27</v>
      </c>
    </row>
    <row r="24" spans="1:31" ht="46.5" hidden="1" customHeight="1">
      <c r="A24" s="431">
        <v>1</v>
      </c>
      <c r="B24" s="678" t="s">
        <v>557</v>
      </c>
      <c r="C24" s="679"/>
      <c r="D24" s="679"/>
      <c r="E24" s="679"/>
      <c r="F24" s="680"/>
      <c r="G24" s="432">
        <v>0</v>
      </c>
      <c r="H24" s="432">
        <v>0</v>
      </c>
      <c r="I24" s="432">
        <v>0</v>
      </c>
      <c r="J24" s="432">
        <v>0</v>
      </c>
      <c r="K24" s="432">
        <v>0</v>
      </c>
      <c r="L24" s="432">
        <v>0</v>
      </c>
      <c r="M24" s="432">
        <v>0</v>
      </c>
      <c r="N24" s="432">
        <v>0</v>
      </c>
      <c r="O24" s="432">
        <v>0</v>
      </c>
      <c r="P24" s="432">
        <v>0</v>
      </c>
      <c r="Q24" s="433">
        <f>SUM(Q25)</f>
        <v>0</v>
      </c>
      <c r="R24" s="433">
        <v>0</v>
      </c>
      <c r="S24" s="433">
        <v>0</v>
      </c>
      <c r="T24" s="433">
        <v>0</v>
      </c>
      <c r="U24" s="433">
        <v>0</v>
      </c>
      <c r="V24" s="432">
        <v>0</v>
      </c>
      <c r="W24" s="432">
        <v>0</v>
      </c>
      <c r="X24" s="432">
        <v>0</v>
      </c>
      <c r="Y24" s="432">
        <v>0</v>
      </c>
      <c r="Z24" s="432">
        <v>0</v>
      </c>
      <c r="AA24" s="433">
        <v>0</v>
      </c>
      <c r="AB24" s="432">
        <v>0</v>
      </c>
      <c r="AC24" s="433">
        <v>0</v>
      </c>
      <c r="AD24" s="433">
        <v>0</v>
      </c>
      <c r="AE24" s="432">
        <v>0</v>
      </c>
    </row>
    <row r="25" spans="1:31" ht="33" hidden="1" customHeight="1">
      <c r="A25" s="431"/>
      <c r="B25" s="687"/>
      <c r="C25" s="688"/>
      <c r="D25" s="688"/>
      <c r="E25" s="688"/>
      <c r="F25" s="689"/>
      <c r="G25" s="432">
        <v>0</v>
      </c>
      <c r="H25" s="432">
        <v>0</v>
      </c>
      <c r="I25" s="432">
        <v>0</v>
      </c>
      <c r="J25" s="432">
        <v>0</v>
      </c>
      <c r="K25" s="432">
        <v>0</v>
      </c>
      <c r="L25" s="432">
        <v>0</v>
      </c>
      <c r="M25" s="432">
        <v>0</v>
      </c>
      <c r="N25" s="432">
        <v>0</v>
      </c>
      <c r="O25" s="432">
        <v>0</v>
      </c>
      <c r="P25" s="432">
        <v>0</v>
      </c>
      <c r="Q25" s="434">
        <f>SUM(R25:U25)</f>
        <v>0</v>
      </c>
      <c r="R25" s="432">
        <v>0</v>
      </c>
      <c r="S25" s="434">
        <v>0</v>
      </c>
      <c r="T25" s="434">
        <v>0</v>
      </c>
      <c r="U25" s="432">
        <v>0</v>
      </c>
      <c r="V25" s="432">
        <v>0</v>
      </c>
      <c r="W25" s="432">
        <v>0</v>
      </c>
      <c r="X25" s="432">
        <v>0</v>
      </c>
      <c r="Y25" s="432">
        <v>0</v>
      </c>
      <c r="Z25" s="432">
        <v>0</v>
      </c>
      <c r="AA25" s="434">
        <v>0</v>
      </c>
      <c r="AB25" s="432">
        <v>0</v>
      </c>
      <c r="AC25" s="434">
        <v>0</v>
      </c>
      <c r="AD25" s="434">
        <v>0</v>
      </c>
      <c r="AE25" s="434">
        <v>0</v>
      </c>
    </row>
    <row r="26" spans="1:31" ht="48" customHeight="1">
      <c r="A26" s="431">
        <v>1</v>
      </c>
      <c r="B26" s="678" t="s">
        <v>507</v>
      </c>
      <c r="C26" s="679"/>
      <c r="D26" s="679"/>
      <c r="E26" s="679"/>
      <c r="F26" s="680"/>
      <c r="G26" s="432">
        <v>0</v>
      </c>
      <c r="H26" s="432">
        <v>0</v>
      </c>
      <c r="I26" s="432">
        <v>0</v>
      </c>
      <c r="J26" s="432">
        <v>0</v>
      </c>
      <c r="K26" s="432">
        <v>0</v>
      </c>
      <c r="L26" s="432">
        <v>0</v>
      </c>
      <c r="M26" s="432">
        <v>0</v>
      </c>
      <c r="N26" s="432">
        <v>0</v>
      </c>
      <c r="O26" s="432">
        <v>0</v>
      </c>
      <c r="P26" s="432">
        <v>0</v>
      </c>
      <c r="Q26" s="433">
        <f>SUM(Q27)</f>
        <v>100</v>
      </c>
      <c r="R26" s="433">
        <f>R27</f>
        <v>25</v>
      </c>
      <c r="S26" s="433">
        <f>S27</f>
        <v>25</v>
      </c>
      <c r="T26" s="433">
        <f>T27</f>
        <v>25</v>
      </c>
      <c r="U26" s="433">
        <f>U27</f>
        <v>25</v>
      </c>
      <c r="V26" s="432">
        <v>0</v>
      </c>
      <c r="W26" s="432">
        <v>0</v>
      </c>
      <c r="X26" s="432">
        <v>0</v>
      </c>
      <c r="Y26" s="432">
        <v>0</v>
      </c>
      <c r="Z26" s="432">
        <v>0</v>
      </c>
      <c r="AA26" s="433">
        <v>200</v>
      </c>
      <c r="AB26" s="433">
        <f>AB27</f>
        <v>25</v>
      </c>
      <c r="AC26" s="433">
        <f>AC27</f>
        <v>25</v>
      </c>
      <c r="AD26" s="433">
        <f>AD27</f>
        <v>25</v>
      </c>
      <c r="AE26" s="433">
        <f>AE27</f>
        <v>25</v>
      </c>
    </row>
    <row r="27" spans="1:31" ht="37.5" customHeight="1">
      <c r="A27" s="431"/>
      <c r="B27" s="690" t="s">
        <v>558</v>
      </c>
      <c r="C27" s="690"/>
      <c r="D27" s="690"/>
      <c r="E27" s="690"/>
      <c r="F27" s="690"/>
      <c r="G27" s="432">
        <v>0</v>
      </c>
      <c r="H27" s="432">
        <v>0</v>
      </c>
      <c r="I27" s="432">
        <v>0</v>
      </c>
      <c r="J27" s="432">
        <v>0</v>
      </c>
      <c r="K27" s="432">
        <v>0</v>
      </c>
      <c r="L27" s="432">
        <v>0</v>
      </c>
      <c r="M27" s="432">
        <v>0</v>
      </c>
      <c r="N27" s="432">
        <v>0</v>
      </c>
      <c r="O27" s="432">
        <v>0</v>
      </c>
      <c r="P27" s="432">
        <v>0</v>
      </c>
      <c r="Q27" s="434">
        <f>SUM(R27:U27)</f>
        <v>100</v>
      </c>
      <c r="R27" s="434">
        <v>25</v>
      </c>
      <c r="S27" s="434">
        <v>25</v>
      </c>
      <c r="T27" s="434">
        <v>25</v>
      </c>
      <c r="U27" s="434">
        <v>25</v>
      </c>
      <c r="V27" s="432">
        <v>0</v>
      </c>
      <c r="W27" s="432">
        <v>0</v>
      </c>
      <c r="X27" s="432">
        <v>0</v>
      </c>
      <c r="Y27" s="432">
        <v>0</v>
      </c>
      <c r="Z27" s="432">
        <v>0</v>
      </c>
      <c r="AA27" s="434">
        <v>200</v>
      </c>
      <c r="AB27" s="434">
        <v>25</v>
      </c>
      <c r="AC27" s="434">
        <v>25</v>
      </c>
      <c r="AD27" s="434">
        <v>25</v>
      </c>
      <c r="AE27" s="434">
        <v>25</v>
      </c>
    </row>
    <row r="28" spans="1:31" ht="40.5" customHeight="1">
      <c r="A28" s="681" t="s">
        <v>49</v>
      </c>
      <c r="B28" s="682"/>
      <c r="C28" s="682"/>
      <c r="D28" s="682"/>
      <c r="E28" s="682"/>
      <c r="F28" s="683"/>
      <c r="G28" s="435">
        <v>0</v>
      </c>
      <c r="H28" s="435">
        <v>0</v>
      </c>
      <c r="I28" s="435">
        <v>0</v>
      </c>
      <c r="J28" s="435">
        <v>0</v>
      </c>
      <c r="K28" s="435">
        <v>0</v>
      </c>
      <c r="L28" s="435">
        <v>0</v>
      </c>
      <c r="M28" s="435">
        <v>0</v>
      </c>
      <c r="N28" s="435">
        <v>0</v>
      </c>
      <c r="O28" s="435">
        <v>0</v>
      </c>
      <c r="P28" s="435">
        <v>0</v>
      </c>
      <c r="Q28" s="433">
        <f>Q24+Q26</f>
        <v>100</v>
      </c>
      <c r="R28" s="433">
        <f>R24+R26</f>
        <v>25</v>
      </c>
      <c r="S28" s="433">
        <f>S24+S26</f>
        <v>25</v>
      </c>
      <c r="T28" s="433">
        <f>T24+T26</f>
        <v>25</v>
      </c>
      <c r="U28" s="433">
        <f>U24+U26</f>
        <v>25</v>
      </c>
      <c r="V28" s="435">
        <v>0</v>
      </c>
      <c r="W28" s="435">
        <v>0</v>
      </c>
      <c r="X28" s="435">
        <v>0</v>
      </c>
      <c r="Y28" s="435">
        <v>0</v>
      </c>
      <c r="Z28" s="435">
        <v>0</v>
      </c>
      <c r="AA28" s="433">
        <f>AA24+AA26</f>
        <v>200</v>
      </c>
      <c r="AB28" s="433">
        <f>AB24+AB26</f>
        <v>25</v>
      </c>
      <c r="AC28" s="433">
        <f>AC24+AC26</f>
        <v>25</v>
      </c>
      <c r="AD28" s="433">
        <f>AD24+AD26</f>
        <v>25</v>
      </c>
      <c r="AE28" s="433">
        <f>AE24+AE26</f>
        <v>25</v>
      </c>
    </row>
    <row r="29" spans="1:31" ht="36" customHeight="1">
      <c r="A29" s="684" t="s">
        <v>50</v>
      </c>
      <c r="B29" s="685"/>
      <c r="C29" s="685"/>
      <c r="D29" s="685"/>
      <c r="E29" s="685"/>
      <c r="F29" s="686"/>
      <c r="G29" s="436">
        <v>0</v>
      </c>
      <c r="H29" s="436"/>
      <c r="I29" s="436"/>
      <c r="J29" s="436"/>
      <c r="K29" s="436"/>
      <c r="L29" s="436">
        <v>0</v>
      </c>
      <c r="M29" s="436"/>
      <c r="N29" s="436"/>
      <c r="O29" s="436"/>
      <c r="P29" s="436"/>
      <c r="Q29" s="436">
        <v>100</v>
      </c>
      <c r="R29" s="436"/>
      <c r="S29" s="436"/>
      <c r="T29" s="436"/>
      <c r="U29" s="436"/>
      <c r="V29" s="436">
        <v>0</v>
      </c>
      <c r="W29" s="437"/>
      <c r="X29" s="437"/>
      <c r="Y29" s="437"/>
      <c r="Z29" s="437"/>
      <c r="AA29" s="436">
        <v>100</v>
      </c>
      <c r="AB29" s="437"/>
      <c r="AC29" s="437"/>
      <c r="AD29" s="437"/>
      <c r="AE29" s="437"/>
    </row>
    <row r="30" spans="1:31" ht="20.100000000000001" customHeight="1">
      <c r="A30" s="149"/>
      <c r="B30" s="149"/>
      <c r="C30" s="438"/>
      <c r="D30" s="438"/>
      <c r="E30" s="438"/>
      <c r="F30" s="438"/>
      <c r="G30" s="438"/>
      <c r="H30" s="438"/>
      <c r="I30" s="438"/>
      <c r="J30" s="438"/>
      <c r="K30" s="438"/>
      <c r="L30" s="438"/>
      <c r="M30" s="438"/>
      <c r="N30" s="438"/>
      <c r="O30" s="438"/>
      <c r="P30" s="438"/>
      <c r="Q30" s="438"/>
      <c r="R30" s="438"/>
      <c r="S30" s="149"/>
      <c r="T30" s="149"/>
      <c r="U30" s="149"/>
      <c r="V30" s="149"/>
      <c r="W30" s="438"/>
      <c r="X30" s="149"/>
      <c r="Y30" s="149"/>
      <c r="Z30" s="149"/>
      <c r="AA30" s="149"/>
    </row>
    <row r="31" spans="1:31" ht="1.5" customHeight="1">
      <c r="A31" s="36"/>
      <c r="B31" s="36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</row>
    <row r="32" spans="1:31" s="48" customFormat="1" ht="19.5" customHeight="1">
      <c r="B32" s="48" t="s">
        <v>348</v>
      </c>
    </row>
    <row r="33" spans="1:31" s="49" customFormat="1" ht="20.100000000000001" customHeight="1">
      <c r="A33" s="38"/>
      <c r="B33" s="38"/>
      <c r="C33" s="38"/>
      <c r="D33" s="38"/>
      <c r="E33" s="38"/>
      <c r="F33" s="38"/>
      <c r="G33" s="38"/>
      <c r="H33" s="38"/>
      <c r="I33" s="38"/>
      <c r="K33" s="38"/>
      <c r="AE33" s="423" t="s">
        <v>320</v>
      </c>
    </row>
    <row r="34" spans="1:31" s="50" customFormat="1" ht="34.5" customHeight="1">
      <c r="A34" s="535" t="s">
        <v>46</v>
      </c>
      <c r="B34" s="537" t="s">
        <v>175</v>
      </c>
      <c r="C34" s="537" t="s">
        <v>185</v>
      </c>
      <c r="D34" s="537"/>
      <c r="E34" s="537" t="s">
        <v>141</v>
      </c>
      <c r="F34" s="537"/>
      <c r="G34" s="537" t="s">
        <v>332</v>
      </c>
      <c r="H34" s="537"/>
      <c r="I34" s="537" t="s">
        <v>333</v>
      </c>
      <c r="J34" s="537"/>
      <c r="K34" s="537" t="s">
        <v>582</v>
      </c>
      <c r="L34" s="537"/>
      <c r="M34" s="537"/>
      <c r="N34" s="537"/>
      <c r="O34" s="537"/>
      <c r="P34" s="537"/>
      <c r="Q34" s="537"/>
      <c r="R34" s="537"/>
      <c r="S34" s="537"/>
      <c r="T34" s="537"/>
      <c r="U34" s="537" t="s">
        <v>400</v>
      </c>
      <c r="V34" s="537"/>
      <c r="W34" s="537"/>
      <c r="X34" s="537"/>
      <c r="Y34" s="537"/>
      <c r="Z34" s="537" t="s">
        <v>279</v>
      </c>
      <c r="AA34" s="537"/>
      <c r="AB34" s="537"/>
      <c r="AC34" s="537"/>
      <c r="AD34" s="537"/>
      <c r="AE34" s="537"/>
    </row>
    <row r="35" spans="1:31" s="50" customFormat="1" ht="63.75" customHeight="1">
      <c r="A35" s="535"/>
      <c r="B35" s="537"/>
      <c r="C35" s="537"/>
      <c r="D35" s="537"/>
      <c r="E35" s="537"/>
      <c r="F35" s="537"/>
      <c r="G35" s="537"/>
      <c r="H35" s="537"/>
      <c r="I35" s="537"/>
      <c r="J35" s="537"/>
      <c r="K35" s="537" t="s">
        <v>195</v>
      </c>
      <c r="L35" s="537"/>
      <c r="M35" s="537" t="s">
        <v>196</v>
      </c>
      <c r="N35" s="537"/>
      <c r="O35" s="537" t="s">
        <v>184</v>
      </c>
      <c r="P35" s="537"/>
      <c r="Q35" s="537"/>
      <c r="R35" s="537"/>
      <c r="S35" s="537"/>
      <c r="T35" s="537"/>
      <c r="U35" s="537"/>
      <c r="V35" s="537"/>
      <c r="W35" s="537"/>
      <c r="X35" s="537"/>
      <c r="Y35" s="537"/>
      <c r="Z35" s="537"/>
      <c r="AA35" s="537"/>
      <c r="AB35" s="537"/>
      <c r="AC35" s="537"/>
      <c r="AD35" s="537"/>
      <c r="AE35" s="537"/>
    </row>
    <row r="36" spans="1:31" s="51" customFormat="1" ht="82.5" customHeight="1">
      <c r="A36" s="535"/>
      <c r="B36" s="537"/>
      <c r="C36" s="537"/>
      <c r="D36" s="537"/>
      <c r="E36" s="537"/>
      <c r="F36" s="537"/>
      <c r="G36" s="537"/>
      <c r="H36" s="537"/>
      <c r="I36" s="537"/>
      <c r="J36" s="537"/>
      <c r="K36" s="537"/>
      <c r="L36" s="537"/>
      <c r="M36" s="537"/>
      <c r="N36" s="537"/>
      <c r="O36" s="537" t="s">
        <v>172</v>
      </c>
      <c r="P36" s="537"/>
      <c r="Q36" s="537" t="s">
        <v>173</v>
      </c>
      <c r="R36" s="537"/>
      <c r="S36" s="537" t="s">
        <v>174</v>
      </c>
      <c r="T36" s="537"/>
      <c r="U36" s="537"/>
      <c r="V36" s="537"/>
      <c r="W36" s="537"/>
      <c r="X36" s="537"/>
      <c r="Y36" s="537"/>
      <c r="Z36" s="537"/>
      <c r="AA36" s="537"/>
      <c r="AB36" s="537"/>
      <c r="AC36" s="537"/>
      <c r="AD36" s="537"/>
      <c r="AE36" s="537"/>
    </row>
    <row r="37" spans="1:31" s="50" customFormat="1" ht="33" customHeight="1">
      <c r="A37" s="372">
        <v>1</v>
      </c>
      <c r="B37" s="374">
        <v>2</v>
      </c>
      <c r="C37" s="537">
        <v>3</v>
      </c>
      <c r="D37" s="537"/>
      <c r="E37" s="537">
        <v>4</v>
      </c>
      <c r="F37" s="537"/>
      <c r="G37" s="537">
        <v>5</v>
      </c>
      <c r="H37" s="537"/>
      <c r="I37" s="537">
        <v>6</v>
      </c>
      <c r="J37" s="537"/>
      <c r="K37" s="571">
        <v>7</v>
      </c>
      <c r="L37" s="573"/>
      <c r="M37" s="571">
        <v>8</v>
      </c>
      <c r="N37" s="573"/>
      <c r="O37" s="537">
        <v>9</v>
      </c>
      <c r="P37" s="537"/>
      <c r="Q37" s="535">
        <v>10</v>
      </c>
      <c r="R37" s="535"/>
      <c r="S37" s="537">
        <v>11</v>
      </c>
      <c r="T37" s="537"/>
      <c r="U37" s="537">
        <v>12</v>
      </c>
      <c r="V37" s="537"/>
      <c r="W37" s="537"/>
      <c r="X37" s="537"/>
      <c r="Y37" s="537"/>
      <c r="Z37" s="537">
        <v>13</v>
      </c>
      <c r="AA37" s="537"/>
      <c r="AB37" s="537"/>
      <c r="AC37" s="537"/>
      <c r="AD37" s="537"/>
      <c r="AE37" s="537"/>
    </row>
    <row r="38" spans="1:31" s="50" customFormat="1" ht="27" customHeight="1">
      <c r="A38" s="439"/>
      <c r="B38" s="440"/>
      <c r="C38" s="612"/>
      <c r="D38" s="612"/>
      <c r="E38" s="691"/>
      <c r="F38" s="691"/>
      <c r="G38" s="691"/>
      <c r="H38" s="691"/>
      <c r="I38" s="691"/>
      <c r="J38" s="691"/>
      <c r="K38" s="692"/>
      <c r="L38" s="693"/>
      <c r="M38" s="692">
        <f t="shared" ref="M38:M39" si="0">SUM(O38,Q38,S38)</f>
        <v>0</v>
      </c>
      <c r="N38" s="693"/>
      <c r="O38" s="691"/>
      <c r="P38" s="691"/>
      <c r="Q38" s="691"/>
      <c r="R38" s="691"/>
      <c r="S38" s="691"/>
      <c r="T38" s="691"/>
      <c r="U38" s="694"/>
      <c r="V38" s="694"/>
      <c r="W38" s="694"/>
      <c r="X38" s="694"/>
      <c r="Y38" s="694"/>
      <c r="Z38" s="695"/>
      <c r="AA38" s="695"/>
      <c r="AB38" s="695"/>
      <c r="AC38" s="695"/>
      <c r="AD38" s="695"/>
      <c r="AE38" s="695"/>
    </row>
    <row r="39" spans="1:31" s="50" customFormat="1" ht="22.5" customHeight="1">
      <c r="A39" s="439"/>
      <c r="B39" s="440"/>
      <c r="C39" s="612"/>
      <c r="D39" s="612"/>
      <c r="E39" s="691"/>
      <c r="F39" s="691"/>
      <c r="G39" s="691"/>
      <c r="H39" s="691"/>
      <c r="I39" s="691"/>
      <c r="J39" s="691"/>
      <c r="K39" s="692"/>
      <c r="L39" s="693"/>
      <c r="M39" s="692">
        <f t="shared" si="0"/>
        <v>0</v>
      </c>
      <c r="N39" s="693"/>
      <c r="O39" s="691"/>
      <c r="P39" s="691"/>
      <c r="Q39" s="691"/>
      <c r="R39" s="691"/>
      <c r="S39" s="691"/>
      <c r="T39" s="691"/>
      <c r="U39" s="694"/>
      <c r="V39" s="694"/>
      <c r="W39" s="694"/>
      <c r="X39" s="694"/>
      <c r="Y39" s="694"/>
      <c r="Z39" s="695"/>
      <c r="AA39" s="695"/>
      <c r="AB39" s="695"/>
      <c r="AC39" s="695"/>
      <c r="AD39" s="695"/>
      <c r="AE39" s="695"/>
    </row>
    <row r="40" spans="1:31" s="50" customFormat="1" ht="48" customHeight="1">
      <c r="A40" s="594" t="s">
        <v>49</v>
      </c>
      <c r="B40" s="595"/>
      <c r="C40" s="595"/>
      <c r="D40" s="596"/>
      <c r="E40" s="698">
        <f>SUM(E38:E39)</f>
        <v>0</v>
      </c>
      <c r="F40" s="698"/>
      <c r="G40" s="698">
        <f>SUM(G38:G39)</f>
        <v>0</v>
      </c>
      <c r="H40" s="698"/>
      <c r="I40" s="698">
        <f>SUM(I38:I39)</f>
        <v>0</v>
      </c>
      <c r="J40" s="698"/>
      <c r="K40" s="698">
        <f>SUM(K38:K39)</f>
        <v>0</v>
      </c>
      <c r="L40" s="698"/>
      <c r="M40" s="698">
        <f>SUM(M38:M39)</f>
        <v>0</v>
      </c>
      <c r="N40" s="698"/>
      <c r="O40" s="698">
        <f>SUM(O38:O39)</f>
        <v>0</v>
      </c>
      <c r="P40" s="698"/>
      <c r="Q40" s="698">
        <f>SUM(Q38:Q39)</f>
        <v>0</v>
      </c>
      <c r="R40" s="698"/>
      <c r="S40" s="698">
        <f>SUM(S38:S39)</f>
        <v>0</v>
      </c>
      <c r="T40" s="698"/>
      <c r="U40" s="699"/>
      <c r="V40" s="699"/>
      <c r="W40" s="699"/>
      <c r="X40" s="699"/>
      <c r="Y40" s="699"/>
      <c r="Z40" s="700"/>
      <c r="AA40" s="700"/>
      <c r="AB40" s="700"/>
      <c r="AC40" s="700"/>
      <c r="AD40" s="700"/>
      <c r="AE40" s="700"/>
    </row>
    <row r="41" spans="1:31" ht="18" customHeight="1">
      <c r="A41" s="36"/>
      <c r="B41" s="36"/>
      <c r="C41" s="253"/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</row>
    <row r="42" spans="1:31" ht="19.5" hidden="1" customHeight="1">
      <c r="A42" s="36"/>
      <c r="B42" s="36"/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</row>
    <row r="43" spans="1:31" s="34" customFormat="1" ht="10.5" customHeight="1">
      <c r="C43" s="48"/>
      <c r="D43" s="48"/>
      <c r="E43" s="48"/>
      <c r="F43" s="48"/>
      <c r="G43" s="48"/>
      <c r="H43" s="48"/>
      <c r="I43" s="48"/>
      <c r="J43" s="48"/>
      <c r="K43" s="48"/>
    </row>
    <row r="44" spans="1:31" s="52" customFormat="1" ht="27" customHeight="1">
      <c r="B44" s="701" t="s">
        <v>508</v>
      </c>
      <c r="C44" s="702"/>
      <c r="D44" s="702"/>
      <c r="E44" s="702"/>
      <c r="F44" s="702"/>
      <c r="G44" s="441"/>
      <c r="H44" s="441"/>
      <c r="I44" s="441"/>
      <c r="J44" s="441"/>
      <c r="K44" s="441"/>
      <c r="L44" s="703" t="s">
        <v>158</v>
      </c>
      <c r="M44" s="703"/>
      <c r="N44" s="703"/>
      <c r="O44" s="703"/>
      <c r="P44" s="703"/>
      <c r="Q44" s="442"/>
      <c r="R44" s="442"/>
      <c r="S44" s="442"/>
      <c r="T44" s="442"/>
      <c r="U44" s="442"/>
      <c r="V44" s="704" t="s">
        <v>569</v>
      </c>
      <c r="W44" s="704"/>
      <c r="X44" s="704"/>
      <c r="Y44" s="704"/>
      <c r="Z44" s="704"/>
    </row>
    <row r="45" spans="1:31" s="34" customFormat="1" ht="19.5" customHeight="1">
      <c r="B45" s="443"/>
      <c r="C45" s="34" t="s">
        <v>68</v>
      </c>
      <c r="E45" s="235"/>
      <c r="F45" s="235"/>
      <c r="G45" s="235"/>
      <c r="H45" s="235"/>
      <c r="I45" s="235"/>
      <c r="J45" s="235"/>
      <c r="K45" s="235"/>
      <c r="M45" s="443"/>
      <c r="N45" s="370" t="s">
        <v>69</v>
      </c>
      <c r="O45" s="443"/>
      <c r="Q45" s="235"/>
      <c r="R45" s="235"/>
      <c r="S45" s="235"/>
      <c r="V45" s="705" t="s">
        <v>97</v>
      </c>
      <c r="W45" s="705"/>
      <c r="X45" s="705"/>
      <c r="Y45" s="705"/>
      <c r="Z45" s="705"/>
    </row>
    <row r="46" spans="1:31" ht="20.100000000000001" customHeight="1">
      <c r="B46" s="444"/>
      <c r="C46" s="444"/>
      <c r="D46" s="444"/>
      <c r="E46" s="444"/>
      <c r="F46" s="444"/>
      <c r="G46" s="444"/>
      <c r="H46" s="445"/>
      <c r="I46" s="445"/>
      <c r="J46" s="445"/>
      <c r="K46" s="445"/>
      <c r="L46" s="445"/>
      <c r="M46" s="445"/>
      <c r="N46" s="445"/>
      <c r="O46" s="445"/>
      <c r="P46" s="445"/>
      <c r="Q46" s="445"/>
      <c r="R46" s="445"/>
      <c r="S46" s="445"/>
      <c r="T46" s="444"/>
      <c r="U46" s="444"/>
    </row>
    <row r="47" spans="1:31" ht="20.100000000000001" customHeight="1">
      <c r="B47" s="444"/>
      <c r="C47" s="444"/>
      <c r="D47" s="444"/>
      <c r="E47" s="444"/>
      <c r="F47" s="444"/>
      <c r="G47" s="444"/>
      <c r="H47" s="444"/>
      <c r="I47" s="444"/>
      <c r="J47" s="444"/>
      <c r="K47" s="444"/>
      <c r="L47" s="444"/>
      <c r="M47" s="444"/>
      <c r="N47" s="444"/>
      <c r="O47" s="444"/>
      <c r="P47" s="444"/>
      <c r="Q47" s="444"/>
      <c r="R47" s="444"/>
      <c r="S47" s="444"/>
      <c r="T47" s="444"/>
      <c r="U47" s="444"/>
    </row>
    <row r="48" spans="1:31">
      <c r="B48" s="444"/>
      <c r="C48" s="444"/>
      <c r="D48" s="444"/>
      <c r="E48" s="444"/>
      <c r="F48" s="444"/>
      <c r="G48" s="444"/>
      <c r="H48" s="444"/>
      <c r="I48" s="444"/>
      <c r="J48" s="444"/>
      <c r="K48" s="444"/>
      <c r="L48" s="444"/>
      <c r="M48" s="444"/>
      <c r="N48" s="444"/>
      <c r="O48" s="444"/>
      <c r="P48" s="444"/>
      <c r="Q48" s="444"/>
      <c r="R48" s="444"/>
      <c r="S48" s="444"/>
      <c r="T48" s="444"/>
      <c r="U48" s="444"/>
    </row>
    <row r="49" spans="1:2" s="697" customFormat="1" ht="19.149999999999999" customHeight="1">
      <c r="A49" s="696" t="s">
        <v>325</v>
      </c>
    </row>
    <row r="52" spans="1:2">
      <c r="B52" s="53"/>
    </row>
    <row r="53" spans="1:2">
      <c r="B53" s="53"/>
    </row>
    <row r="54" spans="1:2">
      <c r="B54" s="53"/>
    </row>
    <row r="55" spans="1:2">
      <c r="B55" s="53"/>
    </row>
    <row r="56" spans="1:2">
      <c r="B56" s="53"/>
    </row>
    <row r="57" spans="1:2">
      <c r="B57" s="53"/>
    </row>
    <row r="58" spans="1:2">
      <c r="B58" s="53"/>
    </row>
  </sheetData>
  <mergeCells count="151">
    <mergeCell ref="U39:Y39"/>
    <mergeCell ref="Z39:AE39"/>
    <mergeCell ref="A49:XFD49"/>
    <mergeCell ref="M40:N40"/>
    <mergeCell ref="O40:P40"/>
    <mergeCell ref="Q40:R40"/>
    <mergeCell ref="S40:T40"/>
    <mergeCell ref="U40:Y40"/>
    <mergeCell ref="Z40:AE40"/>
    <mergeCell ref="A40:D40"/>
    <mergeCell ref="E40:F40"/>
    <mergeCell ref="G40:H40"/>
    <mergeCell ref="I40:J40"/>
    <mergeCell ref="K40:L40"/>
    <mergeCell ref="B44:F44"/>
    <mergeCell ref="L44:P44"/>
    <mergeCell ref="V44:Z44"/>
    <mergeCell ref="V45:Z45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7:Y37"/>
    <mergeCell ref="Z37:AE37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Y38"/>
    <mergeCell ref="Z38:AE38"/>
    <mergeCell ref="C37:D37"/>
    <mergeCell ref="E37:F37"/>
    <mergeCell ref="G37:H37"/>
    <mergeCell ref="I37:J37"/>
    <mergeCell ref="K37:L37"/>
    <mergeCell ref="M37:N37"/>
    <mergeCell ref="O37:P37"/>
    <mergeCell ref="Q37:R37"/>
    <mergeCell ref="A29:F29"/>
    <mergeCell ref="B25:F25"/>
    <mergeCell ref="B26:F26"/>
    <mergeCell ref="B27:F27"/>
    <mergeCell ref="S37:T37"/>
    <mergeCell ref="U34:Y36"/>
    <mergeCell ref="Z34:AE36"/>
    <mergeCell ref="K35:L36"/>
    <mergeCell ref="M35:N36"/>
    <mergeCell ref="O35:T35"/>
    <mergeCell ref="O36:P36"/>
    <mergeCell ref="Q36:R36"/>
    <mergeCell ref="A34:A36"/>
    <mergeCell ref="B34:B36"/>
    <mergeCell ref="C34:D36"/>
    <mergeCell ref="E34:F36"/>
    <mergeCell ref="S36:T36"/>
    <mergeCell ref="G34:H36"/>
    <mergeCell ref="I34:J36"/>
    <mergeCell ref="K34:T34"/>
    <mergeCell ref="B23:F23"/>
    <mergeCell ref="G21:G22"/>
    <mergeCell ref="H21:K21"/>
    <mergeCell ref="L21:L22"/>
    <mergeCell ref="M21:P21"/>
    <mergeCell ref="Q21:Q22"/>
    <mergeCell ref="R21:U21"/>
    <mergeCell ref="B24:F24"/>
    <mergeCell ref="A28:F28"/>
    <mergeCell ref="W16:Y16"/>
    <mergeCell ref="Z16:AB16"/>
    <mergeCell ref="AC16:AE16"/>
    <mergeCell ref="A20:A22"/>
    <mergeCell ref="B20:F22"/>
    <mergeCell ref="G20:K20"/>
    <mergeCell ref="L20:P20"/>
    <mergeCell ref="Q20:U20"/>
    <mergeCell ref="V20:Z20"/>
    <mergeCell ref="AA20:AE20"/>
    <mergeCell ref="A16:B16"/>
    <mergeCell ref="C16:F16"/>
    <mergeCell ref="G16:M16"/>
    <mergeCell ref="N16:P16"/>
    <mergeCell ref="Q16:S16"/>
    <mergeCell ref="T16:V16"/>
    <mergeCell ref="V21:V22"/>
    <mergeCell ref="W21:Z21"/>
    <mergeCell ref="AA21:AA22"/>
    <mergeCell ref="AB21:AE21"/>
    <mergeCell ref="C14:F14"/>
    <mergeCell ref="G14:M14"/>
    <mergeCell ref="N14:P14"/>
    <mergeCell ref="Q14:S14"/>
    <mergeCell ref="T14:V14"/>
    <mergeCell ref="W14:Y14"/>
    <mergeCell ref="Z14:AB14"/>
    <mergeCell ref="AC14:AE14"/>
    <mergeCell ref="C15:F15"/>
    <mergeCell ref="G15:M15"/>
    <mergeCell ref="N15:P15"/>
    <mergeCell ref="Q15:S15"/>
    <mergeCell ref="T15:V15"/>
    <mergeCell ref="W15:Y15"/>
    <mergeCell ref="Z15:AB15"/>
    <mergeCell ref="AC15:AE15"/>
    <mergeCell ref="Z7:AB7"/>
    <mergeCell ref="AC7:AE7"/>
    <mergeCell ref="A11:A13"/>
    <mergeCell ref="B11:B13"/>
    <mergeCell ref="C11:F13"/>
    <mergeCell ref="G11:M13"/>
    <mergeCell ref="N11:P13"/>
    <mergeCell ref="Q11:Y11"/>
    <mergeCell ref="Z11:AB13"/>
    <mergeCell ref="AC11:AE13"/>
    <mergeCell ref="A7:B7"/>
    <mergeCell ref="C7:F7"/>
    <mergeCell ref="G7:M7"/>
    <mergeCell ref="N7:Q7"/>
    <mergeCell ref="R7:U7"/>
    <mergeCell ref="V7:Y7"/>
    <mergeCell ref="Q12:S13"/>
    <mergeCell ref="T12:V13"/>
    <mergeCell ref="W12:Y13"/>
    <mergeCell ref="C6:F6"/>
    <mergeCell ref="G6:M6"/>
    <mergeCell ref="N6:Q6"/>
    <mergeCell ref="R6:U6"/>
    <mergeCell ref="V6:Y6"/>
    <mergeCell ref="AB1:AE1"/>
    <mergeCell ref="AD3:AE3"/>
    <mergeCell ref="Z6:AB6"/>
    <mergeCell ref="AC6:AE6"/>
    <mergeCell ref="A4:A5"/>
    <mergeCell ref="B4:B5"/>
    <mergeCell ref="C4:F5"/>
    <mergeCell ref="G4:M5"/>
    <mergeCell ref="N4:Y4"/>
    <mergeCell ref="Z4:AB5"/>
    <mergeCell ref="AC4:AE5"/>
    <mergeCell ref="N5:Q5"/>
    <mergeCell ref="R5:U5"/>
    <mergeCell ref="V5:Y5"/>
  </mergeCells>
  <pageMargins left="0.59055118110236227" right="0.59055118110236227" top="0.98425196850393704" bottom="0.59055118110236227" header="0" footer="0"/>
  <pageSetup paperSize="9" scale="35" orientation="landscape" verticalDpi="1200" r:id="rId1"/>
  <headerFooter alignWithMargins="0"/>
  <ignoredErrors>
    <ignoredError sqref="Z15:AB16 Z7:AE7 N7:Y7" evalError="1"/>
    <ignoredError sqref="Q26" formula="1"/>
    <ignoredError sqref="Q25" formula="1" formulaRange="1"/>
    <ignoredError sqref="E40:Y40 Q27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7"/>
  <sheetViews>
    <sheetView view="pageBreakPreview" zoomScale="60" zoomScaleNormal="75" workbookViewId="0">
      <selection activeCell="S19" sqref="S19"/>
    </sheetView>
  </sheetViews>
  <sheetFormatPr defaultRowHeight="18.75"/>
  <cols>
    <col min="1" max="1" width="39.5703125" style="54" customWidth="1"/>
    <col min="2" max="2" width="10.85546875" style="54" customWidth="1"/>
    <col min="3" max="3" width="18" style="54" customWidth="1"/>
    <col min="4" max="4" width="18.42578125" style="54" customWidth="1"/>
    <col min="5" max="5" width="18.7109375" style="54" customWidth="1"/>
    <col min="6" max="6" width="17.7109375" style="54" customWidth="1"/>
    <col min="7" max="7" width="16.28515625" style="54" customWidth="1"/>
    <col min="8" max="8" width="14" style="54" customWidth="1"/>
    <col min="9" max="9" width="14.85546875" style="54" customWidth="1"/>
    <col min="10" max="10" width="14" style="54" customWidth="1"/>
    <col min="11" max="16384" width="9.140625" style="54"/>
  </cols>
  <sheetData>
    <row r="1" spans="1:10">
      <c r="H1" s="706"/>
      <c r="I1" s="706"/>
      <c r="J1" s="706"/>
    </row>
    <row r="2" spans="1:10">
      <c r="A2" s="14"/>
      <c r="I2" s="707" t="s">
        <v>351</v>
      </c>
      <c r="J2" s="707"/>
    </row>
    <row r="3" spans="1:10" ht="20.25">
      <c r="A3" s="718" t="s">
        <v>394</v>
      </c>
      <c r="B3" s="718"/>
      <c r="C3" s="718"/>
      <c r="D3" s="718"/>
      <c r="E3" s="718"/>
      <c r="F3" s="718"/>
      <c r="G3" s="718"/>
      <c r="H3" s="718"/>
      <c r="I3" s="718"/>
      <c r="J3" s="718"/>
    </row>
    <row r="4" spans="1:10">
      <c r="A4" s="719" t="s">
        <v>449</v>
      </c>
      <c r="B4" s="719"/>
      <c r="C4" s="719"/>
      <c r="D4" s="719"/>
      <c r="E4" s="719"/>
      <c r="F4" s="719"/>
      <c r="G4" s="719"/>
      <c r="H4" s="719"/>
      <c r="I4" s="719"/>
      <c r="J4" s="719"/>
    </row>
    <row r="5" spans="1:10" ht="32.25" customHeight="1">
      <c r="A5" s="720" t="s">
        <v>164</v>
      </c>
      <c r="B5" s="517" t="s">
        <v>17</v>
      </c>
      <c r="C5" s="554" t="s">
        <v>570</v>
      </c>
      <c r="D5" s="554" t="s">
        <v>571</v>
      </c>
      <c r="E5" s="556" t="s">
        <v>566</v>
      </c>
      <c r="F5" s="554" t="s">
        <v>572</v>
      </c>
      <c r="G5" s="523" t="s">
        <v>334</v>
      </c>
      <c r="H5" s="524"/>
      <c r="I5" s="524"/>
      <c r="J5" s="525"/>
    </row>
    <row r="6" spans="1:10" ht="128.25" customHeight="1">
      <c r="A6" s="720"/>
      <c r="B6" s="518"/>
      <c r="C6" s="555"/>
      <c r="D6" s="555"/>
      <c r="E6" s="557"/>
      <c r="F6" s="555"/>
      <c r="G6" s="6" t="s">
        <v>127</v>
      </c>
      <c r="H6" s="6" t="s">
        <v>128</v>
      </c>
      <c r="I6" s="6" t="s">
        <v>129</v>
      </c>
      <c r="J6" s="6" t="s">
        <v>63</v>
      </c>
    </row>
    <row r="7" spans="1:10" ht="31.5" customHeight="1">
      <c r="A7" s="27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</row>
    <row r="8" spans="1:10" ht="28.5" customHeight="1">
      <c r="A8" s="708" t="s">
        <v>395</v>
      </c>
      <c r="B8" s="709"/>
      <c r="C8" s="709"/>
      <c r="D8" s="709"/>
      <c r="E8" s="709"/>
      <c r="F8" s="709"/>
      <c r="G8" s="709"/>
      <c r="H8" s="709"/>
      <c r="I8" s="709"/>
      <c r="J8" s="710"/>
    </row>
    <row r="9" spans="1:10" ht="53.25" customHeight="1">
      <c r="A9" s="5" t="s">
        <v>336</v>
      </c>
      <c r="B9" s="178">
        <v>6000</v>
      </c>
      <c r="C9" s="147">
        <f>SUM(C11:C12)</f>
        <v>0</v>
      </c>
      <c r="D9" s="147">
        <f t="shared" ref="D9:J9" si="0">SUM(D11:D12)</f>
        <v>0</v>
      </c>
      <c r="E9" s="147">
        <f t="shared" si="0"/>
        <v>0</v>
      </c>
      <c r="F9" s="147">
        <f t="shared" si="0"/>
        <v>0</v>
      </c>
      <c r="G9" s="147">
        <f t="shared" si="0"/>
        <v>0</v>
      </c>
      <c r="H9" s="147">
        <f t="shared" si="0"/>
        <v>0</v>
      </c>
      <c r="I9" s="179">
        <f t="shared" si="0"/>
        <v>0</v>
      </c>
      <c r="J9" s="179">
        <f t="shared" si="0"/>
        <v>0</v>
      </c>
    </row>
    <row r="10" spans="1:10" ht="32.25" customHeight="1">
      <c r="A10" s="711" t="s">
        <v>337</v>
      </c>
      <c r="B10" s="712"/>
      <c r="C10" s="712"/>
      <c r="D10" s="712"/>
      <c r="E10" s="712"/>
      <c r="F10" s="712"/>
      <c r="G10" s="712"/>
      <c r="H10" s="712"/>
      <c r="I10" s="712"/>
      <c r="J10" s="713"/>
    </row>
    <row r="11" spans="1:10" ht="63.75" customHeight="1">
      <c r="A11" s="180" t="s">
        <v>510</v>
      </c>
      <c r="B11" s="178">
        <v>6010</v>
      </c>
      <c r="C11" s="279">
        <v>0</v>
      </c>
      <c r="D11" s="133">
        <v>0</v>
      </c>
      <c r="E11" s="133">
        <v>0</v>
      </c>
      <c r="F11" s="133">
        <f>SUM(G11:J11)</f>
        <v>0</v>
      </c>
      <c r="G11" s="181"/>
      <c r="H11" s="133"/>
      <c r="I11" s="181"/>
      <c r="J11" s="181"/>
    </row>
    <row r="12" spans="1:10" ht="51" customHeight="1">
      <c r="A12" s="180" t="s">
        <v>512</v>
      </c>
      <c r="B12" s="182">
        <v>6020</v>
      </c>
      <c r="C12" s="181">
        <v>0</v>
      </c>
      <c r="D12" s="181">
        <v>0</v>
      </c>
      <c r="E12" s="181">
        <v>0</v>
      </c>
      <c r="F12" s="133">
        <f>SUM(G12:J12)</f>
        <v>0</v>
      </c>
      <c r="G12" s="133">
        <v>0</v>
      </c>
      <c r="H12" s="181"/>
      <c r="I12" s="181"/>
      <c r="J12" s="181"/>
    </row>
    <row r="13" spans="1:10">
      <c r="A13" s="25"/>
      <c r="B13" s="25"/>
      <c r="C13" s="25"/>
      <c r="D13" s="25"/>
      <c r="E13" s="25"/>
      <c r="F13" s="22"/>
      <c r="G13" s="22"/>
      <c r="H13" s="22"/>
      <c r="I13" s="22"/>
      <c r="J13" s="22"/>
    </row>
    <row r="14" spans="1:10">
      <c r="A14" s="25"/>
      <c r="B14" s="25"/>
      <c r="C14" s="25"/>
      <c r="D14" s="25"/>
      <c r="E14" s="25"/>
      <c r="F14" s="22"/>
      <c r="G14" s="22"/>
      <c r="H14" s="22"/>
      <c r="I14" s="22"/>
      <c r="J14" s="22"/>
    </row>
    <row r="15" spans="1:10">
      <c r="A15" s="28"/>
      <c r="B15" s="17"/>
      <c r="C15" s="25"/>
      <c r="D15" s="25"/>
      <c r="E15" s="25"/>
      <c r="F15" s="25"/>
      <c r="G15" s="25"/>
      <c r="H15" s="25"/>
      <c r="I15" s="25"/>
      <c r="J15" s="25"/>
    </row>
    <row r="16" spans="1:10" ht="28.5" customHeight="1">
      <c r="A16" s="55" t="s">
        <v>508</v>
      </c>
      <c r="B16" s="20"/>
      <c r="C16" s="716" t="s">
        <v>86</v>
      </c>
      <c r="D16" s="717"/>
      <c r="E16" s="717"/>
      <c r="F16" s="717"/>
      <c r="G16" s="21"/>
      <c r="H16" s="539" t="s">
        <v>569</v>
      </c>
      <c r="I16" s="540"/>
      <c r="J16" s="540"/>
    </row>
    <row r="17" spans="1:10" ht="37.5" customHeight="1">
      <c r="A17" s="136" t="s">
        <v>366</v>
      </c>
      <c r="B17" s="25"/>
      <c r="C17" s="714" t="s">
        <v>69</v>
      </c>
      <c r="D17" s="714"/>
      <c r="E17" s="714"/>
      <c r="F17" s="714"/>
      <c r="G17" s="19"/>
      <c r="H17" s="715" t="s">
        <v>436</v>
      </c>
      <c r="I17" s="715"/>
      <c r="J17" s="715"/>
    </row>
  </sheetData>
  <mergeCells count="17">
    <mergeCell ref="C17:F17"/>
    <mergeCell ref="H17:J17"/>
    <mergeCell ref="C16:F16"/>
    <mergeCell ref="H16:J16"/>
    <mergeCell ref="A3:J3"/>
    <mergeCell ref="A4:J4"/>
    <mergeCell ref="G5:J5"/>
    <mergeCell ref="A5:A6"/>
    <mergeCell ref="B5:B6"/>
    <mergeCell ref="C5:C6"/>
    <mergeCell ref="D5:D6"/>
    <mergeCell ref="E5:E6"/>
    <mergeCell ref="F5:F6"/>
    <mergeCell ref="H1:J1"/>
    <mergeCell ref="I2:J2"/>
    <mergeCell ref="A8:J8"/>
    <mergeCell ref="A10:J10"/>
  </mergeCells>
  <pageMargins left="0.59055118110236227" right="0.59055118110236227" top="0.59055118110236227" bottom="0.59055118110236227" header="0" footer="0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237"/>
  <sheetViews>
    <sheetView view="pageBreakPreview" zoomScale="60" workbookViewId="0">
      <selection activeCell="X27" sqref="X27"/>
    </sheetView>
  </sheetViews>
  <sheetFormatPr defaultRowHeight="18.75"/>
  <cols>
    <col min="1" max="1" width="39.140625" style="3" customWidth="1"/>
    <col min="2" max="2" width="12" style="29" customWidth="1"/>
    <col min="3" max="3" width="16.140625" style="29" customWidth="1"/>
    <col min="4" max="4" width="16.7109375" style="29" customWidth="1"/>
    <col min="5" max="5" width="16.140625" style="29" customWidth="1"/>
    <col min="6" max="6" width="16" style="29" customWidth="1"/>
    <col min="7" max="7" width="16.28515625" style="3" customWidth="1"/>
    <col min="8" max="8" width="16.85546875" style="3" customWidth="1"/>
    <col min="9" max="9" width="16.140625" style="3" customWidth="1"/>
    <col min="10" max="10" width="16.42578125" style="3" customWidth="1"/>
    <col min="11" max="16384" width="9.140625" style="3"/>
  </cols>
  <sheetData>
    <row r="2" spans="1:10" ht="33.75" customHeight="1">
      <c r="A2" s="514" t="s">
        <v>427</v>
      </c>
      <c r="B2" s="514"/>
      <c r="C2" s="514"/>
      <c r="D2" s="514"/>
      <c r="E2" s="514"/>
      <c r="F2" s="514"/>
      <c r="G2" s="514"/>
      <c r="H2" s="514"/>
    </row>
    <row r="3" spans="1:10" ht="28.5" customHeight="1">
      <c r="A3" s="56"/>
      <c r="B3" s="57"/>
      <c r="C3" s="56"/>
      <c r="D3" s="56"/>
      <c r="E3" s="56"/>
      <c r="F3" s="57"/>
      <c r="G3" s="56"/>
      <c r="H3" s="56"/>
      <c r="J3" s="139" t="s">
        <v>401</v>
      </c>
    </row>
    <row r="4" spans="1:10" ht="41.25" customHeight="1">
      <c r="A4" s="550" t="s">
        <v>164</v>
      </c>
      <c r="B4" s="552" t="s">
        <v>17</v>
      </c>
      <c r="C4" s="554" t="s">
        <v>570</v>
      </c>
      <c r="D4" s="554" t="s">
        <v>571</v>
      </c>
      <c r="E4" s="556" t="s">
        <v>566</v>
      </c>
      <c r="F4" s="554" t="s">
        <v>572</v>
      </c>
      <c r="G4" s="558" t="s">
        <v>334</v>
      </c>
      <c r="H4" s="559"/>
      <c r="I4" s="559"/>
      <c r="J4" s="560"/>
    </row>
    <row r="5" spans="1:10" ht="54" customHeight="1">
      <c r="A5" s="551"/>
      <c r="B5" s="553"/>
      <c r="C5" s="555"/>
      <c r="D5" s="555"/>
      <c r="E5" s="557"/>
      <c r="F5" s="555"/>
      <c r="G5" s="37" t="s">
        <v>127</v>
      </c>
      <c r="H5" s="37" t="s">
        <v>128</v>
      </c>
      <c r="I5" s="37" t="s">
        <v>129</v>
      </c>
      <c r="J5" s="37" t="s">
        <v>63</v>
      </c>
    </row>
    <row r="6" spans="1:10" ht="23.25" customHeight="1">
      <c r="A6" s="58">
        <v>1</v>
      </c>
      <c r="B6" s="59">
        <v>2</v>
      </c>
      <c r="C6" s="59">
        <v>3</v>
      </c>
      <c r="D6" s="59">
        <v>4</v>
      </c>
      <c r="E6" s="59">
        <v>5</v>
      </c>
      <c r="F6" s="59">
        <v>6</v>
      </c>
      <c r="G6" s="59">
        <v>7</v>
      </c>
      <c r="H6" s="59">
        <v>8</v>
      </c>
      <c r="I6" s="27">
        <v>9</v>
      </c>
      <c r="J6" s="27">
        <v>10</v>
      </c>
    </row>
    <row r="7" spans="1:10" ht="60" customHeight="1">
      <c r="A7" s="60" t="s">
        <v>407</v>
      </c>
      <c r="B7" s="59">
        <v>6000</v>
      </c>
      <c r="C7" s="288">
        <f>C8+C9</f>
        <v>0</v>
      </c>
      <c r="D7" s="288">
        <f>D8+D9</f>
        <v>0</v>
      </c>
      <c r="E7" s="288">
        <f>E8+E9</f>
        <v>0</v>
      </c>
      <c r="F7" s="288">
        <f>SUM(F8:F8)</f>
        <v>0</v>
      </c>
      <c r="G7" s="81">
        <f>G8+G9</f>
        <v>0</v>
      </c>
      <c r="H7" s="81">
        <f>H8+H9</f>
        <v>0</v>
      </c>
      <c r="I7" s="81">
        <f>I8+I9</f>
        <v>0</v>
      </c>
      <c r="J7" s="81">
        <f>J8+J9</f>
        <v>0</v>
      </c>
    </row>
    <row r="8" spans="1:10" ht="44.25" customHeight="1">
      <c r="A8" s="77" t="s">
        <v>408</v>
      </c>
      <c r="B8" s="74">
        <v>6010</v>
      </c>
      <c r="C8" s="278">
        <v>0</v>
      </c>
      <c r="D8" s="102">
        <v>0</v>
      </c>
      <c r="E8" s="102">
        <v>0</v>
      </c>
      <c r="F8" s="81">
        <f t="shared" ref="F8:F12" si="0">SUM(G8:J8)</f>
        <v>0</v>
      </c>
      <c r="G8" s="83"/>
      <c r="H8" s="83"/>
      <c r="I8" s="84"/>
      <c r="J8" s="84"/>
    </row>
    <row r="9" spans="1:10" s="31" customFormat="1" ht="46.5" hidden="1" customHeight="1">
      <c r="A9" s="76" t="s">
        <v>409</v>
      </c>
      <c r="B9" s="78">
        <v>6020</v>
      </c>
      <c r="C9" s="83"/>
      <c r="D9" s="83"/>
      <c r="E9" s="83"/>
      <c r="F9" s="174">
        <f t="shared" si="0"/>
        <v>0</v>
      </c>
      <c r="G9" s="83"/>
      <c r="H9" s="83"/>
      <c r="I9" s="84"/>
      <c r="J9" s="84"/>
    </row>
    <row r="10" spans="1:10" ht="31.5" hidden="1" customHeight="1">
      <c r="A10" s="72"/>
      <c r="B10" s="59"/>
      <c r="C10" s="81"/>
      <c r="D10" s="81"/>
      <c r="E10" s="81"/>
      <c r="F10" s="174">
        <f t="shared" si="0"/>
        <v>0</v>
      </c>
      <c r="G10" s="81"/>
      <c r="H10" s="81"/>
      <c r="I10" s="82"/>
      <c r="J10" s="82"/>
    </row>
    <row r="11" spans="1:10" ht="27.75" hidden="1" customHeight="1">
      <c r="A11" s="72"/>
      <c r="B11" s="59"/>
      <c r="C11" s="81"/>
      <c r="D11" s="81"/>
      <c r="E11" s="81"/>
      <c r="F11" s="174">
        <f t="shared" si="0"/>
        <v>0</v>
      </c>
      <c r="G11" s="81"/>
      <c r="H11" s="81"/>
      <c r="I11" s="82"/>
      <c r="J11" s="82"/>
    </row>
    <row r="12" spans="1:10" ht="30.75" hidden="1" customHeight="1">
      <c r="A12" s="72"/>
      <c r="B12" s="59"/>
      <c r="C12" s="81"/>
      <c r="D12" s="81"/>
      <c r="E12" s="81"/>
      <c r="F12" s="175">
        <f t="shared" si="0"/>
        <v>0</v>
      </c>
      <c r="G12" s="81"/>
      <c r="H12" s="81"/>
      <c r="I12" s="82"/>
      <c r="J12" s="82"/>
    </row>
    <row r="13" spans="1:10" ht="20.25">
      <c r="A13" s="62"/>
      <c r="B13" s="63"/>
      <c r="C13" s="64"/>
      <c r="D13" s="65"/>
      <c r="E13" s="65"/>
      <c r="F13" s="176"/>
      <c r="G13" s="65"/>
      <c r="H13" s="65"/>
    </row>
    <row r="14" spans="1:10" ht="26.25" customHeight="1">
      <c r="A14" s="55" t="s">
        <v>358</v>
      </c>
      <c r="B14" s="20"/>
      <c r="C14" s="538" t="s">
        <v>86</v>
      </c>
      <c r="D14" s="538"/>
      <c r="E14" s="70"/>
      <c r="F14" s="66"/>
      <c r="G14" s="539"/>
      <c r="H14" s="540"/>
      <c r="I14" s="540"/>
    </row>
    <row r="15" spans="1:10">
      <c r="A15" s="26" t="s">
        <v>366</v>
      </c>
      <c r="B15" s="25"/>
      <c r="C15" s="541" t="s">
        <v>403</v>
      </c>
      <c r="D15" s="541"/>
      <c r="E15" s="71"/>
      <c r="F15" s="25"/>
      <c r="G15" s="715" t="s">
        <v>83</v>
      </c>
      <c r="H15" s="715"/>
      <c r="I15" s="715"/>
    </row>
    <row r="16" spans="1:10">
      <c r="A16" s="62"/>
      <c r="B16" s="63"/>
      <c r="C16" s="64"/>
      <c r="D16" s="65"/>
      <c r="E16" s="65"/>
      <c r="F16" s="65"/>
      <c r="G16" s="65"/>
      <c r="H16" s="65"/>
    </row>
    <row r="17" spans="1:8">
      <c r="A17" s="62"/>
      <c r="B17" s="63"/>
      <c r="C17" s="64"/>
      <c r="D17" s="65"/>
      <c r="E17" s="65"/>
      <c r="F17" s="65"/>
      <c r="G17" s="65"/>
      <c r="H17" s="65"/>
    </row>
    <row r="18" spans="1:8">
      <c r="A18" s="62"/>
      <c r="B18" s="63"/>
      <c r="C18" s="64"/>
      <c r="D18" s="65"/>
      <c r="E18" s="65"/>
      <c r="F18" s="65"/>
      <c r="G18" s="65"/>
      <c r="H18" s="65"/>
    </row>
    <row r="19" spans="1:8">
      <c r="A19" s="62"/>
      <c r="B19" s="63"/>
      <c r="C19" s="64"/>
      <c r="D19" s="65"/>
      <c r="E19" s="65"/>
      <c r="F19" s="65"/>
      <c r="G19" s="65"/>
      <c r="H19" s="65"/>
    </row>
    <row r="20" spans="1:8">
      <c r="A20" s="62"/>
      <c r="B20" s="63"/>
      <c r="C20" s="64"/>
      <c r="D20" s="65"/>
      <c r="E20" s="65"/>
      <c r="F20" s="65"/>
      <c r="G20" s="65"/>
      <c r="H20" s="65"/>
    </row>
    <row r="21" spans="1:8">
      <c r="A21" s="62"/>
      <c r="B21" s="63"/>
      <c r="C21" s="64"/>
      <c r="D21" s="65"/>
      <c r="E21" s="65"/>
      <c r="F21" s="65"/>
      <c r="G21" s="65"/>
      <c r="H21" s="65"/>
    </row>
    <row r="22" spans="1:8">
      <c r="A22" s="62"/>
      <c r="B22" s="63"/>
      <c r="C22" s="64"/>
      <c r="D22" s="65"/>
      <c r="E22" s="65"/>
      <c r="F22" s="65"/>
      <c r="G22" s="65"/>
      <c r="H22" s="65"/>
    </row>
    <row r="23" spans="1:8">
      <c r="A23" s="62"/>
      <c r="B23" s="63"/>
      <c r="C23" s="64"/>
      <c r="D23" s="65"/>
      <c r="E23" s="65"/>
      <c r="F23" s="65"/>
      <c r="G23" s="65"/>
      <c r="H23" s="65"/>
    </row>
    <row r="24" spans="1:8">
      <c r="A24" s="62"/>
      <c r="B24" s="63"/>
      <c r="C24" s="64"/>
      <c r="D24" s="65"/>
      <c r="E24" s="65"/>
      <c r="F24" s="65"/>
      <c r="G24" s="65"/>
      <c r="H24" s="65"/>
    </row>
    <row r="25" spans="1:8">
      <c r="A25" s="62"/>
      <c r="B25" s="63"/>
      <c r="C25" s="64"/>
      <c r="D25" s="65"/>
      <c r="E25" s="65"/>
      <c r="F25" s="65"/>
      <c r="G25" s="65"/>
      <c r="H25" s="65"/>
    </row>
    <row r="26" spans="1:8">
      <c r="A26" s="62"/>
      <c r="B26" s="63"/>
      <c r="C26" s="64"/>
      <c r="D26" s="65"/>
      <c r="E26" s="65"/>
      <c r="F26" s="65"/>
      <c r="G26" s="65"/>
      <c r="H26" s="65"/>
    </row>
    <row r="27" spans="1:8">
      <c r="A27" s="62"/>
      <c r="B27" s="63"/>
      <c r="C27" s="64"/>
      <c r="D27" s="65"/>
      <c r="E27" s="65"/>
      <c r="F27" s="65"/>
      <c r="G27" s="65"/>
      <c r="H27" s="65"/>
    </row>
    <row r="28" spans="1:8">
      <c r="A28" s="62"/>
      <c r="B28" s="63"/>
      <c r="C28" s="64"/>
      <c r="D28" s="65"/>
      <c r="E28" s="65"/>
      <c r="F28" s="65"/>
      <c r="G28" s="65"/>
      <c r="H28" s="65"/>
    </row>
    <row r="29" spans="1:8">
      <c r="A29" s="62"/>
      <c r="B29" s="63"/>
      <c r="C29" s="64"/>
      <c r="D29" s="65"/>
      <c r="E29" s="65"/>
      <c r="F29" s="65"/>
      <c r="G29" s="65"/>
      <c r="H29" s="65"/>
    </row>
    <row r="30" spans="1:8">
      <c r="A30" s="62"/>
      <c r="B30" s="63"/>
      <c r="C30" s="64"/>
      <c r="D30" s="65"/>
      <c r="E30" s="65"/>
      <c r="F30" s="65"/>
      <c r="G30" s="65"/>
      <c r="H30" s="65"/>
    </row>
    <row r="31" spans="1:8">
      <c r="A31" s="62"/>
      <c r="B31" s="63"/>
      <c r="C31" s="64"/>
      <c r="D31" s="65"/>
      <c r="E31" s="65"/>
      <c r="F31" s="65"/>
      <c r="G31" s="65"/>
      <c r="H31" s="65"/>
    </row>
    <row r="32" spans="1:8">
      <c r="A32" s="62"/>
      <c r="B32" s="63"/>
      <c r="C32" s="64"/>
      <c r="D32" s="65"/>
      <c r="E32" s="65"/>
      <c r="F32" s="65"/>
      <c r="G32" s="65"/>
      <c r="H32" s="65"/>
    </row>
    <row r="33" spans="1:8">
      <c r="A33" s="62"/>
      <c r="B33" s="63"/>
      <c r="C33" s="64"/>
      <c r="D33" s="65"/>
      <c r="E33" s="65"/>
      <c r="F33" s="65"/>
      <c r="G33" s="65"/>
      <c r="H33" s="65"/>
    </row>
    <row r="34" spans="1:8">
      <c r="A34" s="62"/>
      <c r="B34" s="63"/>
      <c r="C34" s="64"/>
      <c r="D34" s="65"/>
      <c r="E34" s="65"/>
      <c r="F34" s="65"/>
      <c r="G34" s="65"/>
      <c r="H34" s="65"/>
    </row>
    <row r="35" spans="1:8">
      <c r="A35" s="62"/>
      <c r="B35" s="63"/>
      <c r="C35" s="64"/>
      <c r="D35" s="65"/>
      <c r="E35" s="65"/>
      <c r="F35" s="65"/>
      <c r="G35" s="65"/>
      <c r="H35" s="65"/>
    </row>
    <row r="36" spans="1:8">
      <c r="A36" s="62"/>
      <c r="B36" s="63"/>
      <c r="C36" s="64"/>
      <c r="D36" s="65"/>
      <c r="E36" s="65"/>
      <c r="F36" s="65"/>
      <c r="G36" s="65"/>
      <c r="H36" s="65"/>
    </row>
    <row r="37" spans="1:8">
      <c r="A37" s="62"/>
      <c r="B37" s="63"/>
      <c r="C37" s="64"/>
      <c r="D37" s="65"/>
      <c r="E37" s="65"/>
      <c r="F37" s="65"/>
      <c r="G37" s="65"/>
      <c r="H37" s="65"/>
    </row>
    <row r="38" spans="1:8">
      <c r="A38" s="62"/>
      <c r="B38" s="63"/>
      <c r="C38" s="64"/>
      <c r="D38" s="65"/>
      <c r="E38" s="65"/>
      <c r="F38" s="65"/>
      <c r="G38" s="65"/>
      <c r="H38" s="65"/>
    </row>
    <row r="39" spans="1:8">
      <c r="A39" s="62"/>
      <c r="B39" s="63"/>
      <c r="C39" s="64"/>
      <c r="D39" s="65"/>
      <c r="E39" s="65"/>
      <c r="F39" s="65"/>
      <c r="G39" s="65"/>
      <c r="H39" s="65"/>
    </row>
    <row r="40" spans="1:8">
      <c r="A40" s="62"/>
      <c r="B40" s="63"/>
      <c r="C40" s="64"/>
      <c r="D40" s="65"/>
      <c r="E40" s="65"/>
      <c r="F40" s="65"/>
      <c r="G40" s="65"/>
      <c r="H40" s="65"/>
    </row>
    <row r="41" spans="1:8">
      <c r="A41" s="62"/>
      <c r="B41" s="63"/>
      <c r="C41" s="64"/>
      <c r="D41" s="65"/>
      <c r="E41" s="65"/>
      <c r="F41" s="65"/>
      <c r="G41" s="65"/>
      <c r="H41" s="65"/>
    </row>
    <row r="42" spans="1:8">
      <c r="A42" s="62"/>
      <c r="B42" s="63"/>
      <c r="C42" s="64"/>
      <c r="D42" s="65"/>
      <c r="E42" s="65"/>
      <c r="F42" s="65"/>
      <c r="G42" s="65"/>
      <c r="H42" s="65"/>
    </row>
    <row r="43" spans="1:8">
      <c r="A43" s="62"/>
      <c r="B43" s="63"/>
      <c r="C43" s="64"/>
      <c r="D43" s="65"/>
      <c r="E43" s="65"/>
      <c r="F43" s="65"/>
      <c r="G43" s="65"/>
      <c r="H43" s="65"/>
    </row>
    <row r="44" spans="1:8">
      <c r="A44" s="62"/>
      <c r="B44" s="63"/>
      <c r="C44" s="64"/>
      <c r="D44" s="65"/>
      <c r="E44" s="65"/>
      <c r="F44" s="65"/>
      <c r="G44" s="65"/>
      <c r="H44" s="65"/>
    </row>
    <row r="45" spans="1:8">
      <c r="A45" s="62"/>
      <c r="B45" s="63"/>
      <c r="C45" s="64"/>
      <c r="D45" s="65"/>
      <c r="E45" s="65"/>
      <c r="F45" s="65"/>
      <c r="G45" s="65"/>
      <c r="H45" s="65"/>
    </row>
    <row r="46" spans="1:8">
      <c r="A46" s="62"/>
      <c r="B46" s="63"/>
      <c r="C46" s="64"/>
      <c r="D46" s="65"/>
      <c r="E46" s="65"/>
      <c r="F46" s="65"/>
      <c r="G46" s="65"/>
      <c r="H46" s="65"/>
    </row>
    <row r="47" spans="1:8">
      <c r="A47" s="62"/>
      <c r="C47" s="30"/>
      <c r="D47" s="67"/>
      <c r="E47" s="67"/>
      <c r="F47" s="67"/>
      <c r="G47" s="67"/>
      <c r="H47" s="67"/>
    </row>
    <row r="48" spans="1:8">
      <c r="A48" s="68"/>
      <c r="C48" s="30"/>
      <c r="D48" s="67"/>
      <c r="E48" s="67"/>
      <c r="F48" s="67"/>
      <c r="G48" s="67"/>
      <c r="H48" s="67"/>
    </row>
    <row r="49" spans="1:8">
      <c r="A49" s="68"/>
      <c r="C49" s="30"/>
      <c r="D49" s="67"/>
      <c r="E49" s="67"/>
      <c r="F49" s="67"/>
      <c r="G49" s="67"/>
      <c r="H49" s="67"/>
    </row>
    <row r="50" spans="1:8">
      <c r="A50" s="68"/>
      <c r="C50" s="30"/>
      <c r="D50" s="67"/>
      <c r="E50" s="67"/>
      <c r="F50" s="67"/>
      <c r="G50" s="67"/>
      <c r="H50" s="67"/>
    </row>
    <row r="51" spans="1:8">
      <c r="A51" s="68"/>
      <c r="C51" s="30"/>
      <c r="D51" s="67"/>
      <c r="E51" s="67"/>
      <c r="F51" s="67"/>
      <c r="G51" s="67"/>
      <c r="H51" s="67"/>
    </row>
    <row r="52" spans="1:8">
      <c r="A52" s="68"/>
      <c r="C52" s="30"/>
      <c r="D52" s="67"/>
      <c r="E52" s="67"/>
      <c r="F52" s="67"/>
      <c r="G52" s="67"/>
      <c r="H52" s="67"/>
    </row>
    <row r="53" spans="1:8">
      <c r="A53" s="68"/>
      <c r="C53" s="30"/>
      <c r="D53" s="67"/>
      <c r="E53" s="67"/>
      <c r="F53" s="67"/>
      <c r="G53" s="67"/>
      <c r="H53" s="67"/>
    </row>
    <row r="54" spans="1:8">
      <c r="A54" s="68"/>
      <c r="C54" s="30"/>
      <c r="D54" s="67"/>
      <c r="E54" s="67"/>
      <c r="F54" s="67"/>
      <c r="G54" s="67"/>
      <c r="H54" s="67"/>
    </row>
    <row r="55" spans="1:8">
      <c r="A55" s="68"/>
      <c r="C55" s="30"/>
      <c r="D55" s="67"/>
      <c r="E55" s="67"/>
      <c r="F55" s="67"/>
      <c r="G55" s="67"/>
      <c r="H55" s="67"/>
    </row>
    <row r="56" spans="1:8">
      <c r="A56" s="68"/>
      <c r="C56" s="30"/>
      <c r="D56" s="67"/>
      <c r="E56" s="67"/>
      <c r="F56" s="67"/>
      <c r="G56" s="67"/>
      <c r="H56" s="67"/>
    </row>
    <row r="57" spans="1:8">
      <c r="A57" s="68"/>
      <c r="C57" s="30"/>
      <c r="D57" s="67"/>
      <c r="E57" s="67"/>
      <c r="F57" s="67"/>
      <c r="G57" s="67"/>
      <c r="H57" s="67"/>
    </row>
    <row r="58" spans="1:8">
      <c r="A58" s="68"/>
      <c r="C58" s="30"/>
      <c r="D58" s="67"/>
      <c r="E58" s="67"/>
      <c r="F58" s="67"/>
      <c r="G58" s="67"/>
      <c r="H58" s="67"/>
    </row>
    <row r="59" spans="1:8">
      <c r="A59" s="68"/>
      <c r="C59" s="30"/>
      <c r="D59" s="67"/>
      <c r="E59" s="67"/>
      <c r="F59" s="67"/>
      <c r="G59" s="67"/>
      <c r="H59" s="67"/>
    </row>
    <row r="60" spans="1:8">
      <c r="A60" s="68"/>
      <c r="C60" s="30"/>
      <c r="D60" s="67"/>
      <c r="E60" s="67"/>
      <c r="F60" s="67"/>
      <c r="G60" s="67"/>
      <c r="H60" s="67"/>
    </row>
    <row r="61" spans="1:8">
      <c r="A61" s="68"/>
      <c r="C61" s="30"/>
      <c r="D61" s="67"/>
      <c r="E61" s="67"/>
      <c r="F61" s="67"/>
      <c r="G61" s="67"/>
      <c r="H61" s="67"/>
    </row>
    <row r="62" spans="1:8">
      <c r="A62" s="68"/>
      <c r="C62" s="30"/>
      <c r="D62" s="67"/>
      <c r="E62" s="67"/>
      <c r="F62" s="67"/>
      <c r="G62" s="67"/>
      <c r="H62" s="67"/>
    </row>
    <row r="63" spans="1:8">
      <c r="A63" s="68"/>
      <c r="C63" s="30"/>
      <c r="D63" s="67"/>
      <c r="E63" s="67"/>
      <c r="F63" s="67"/>
      <c r="G63" s="67"/>
      <c r="H63" s="67"/>
    </row>
    <row r="64" spans="1:8">
      <c r="A64" s="68"/>
      <c r="C64" s="30"/>
      <c r="D64" s="67"/>
      <c r="E64" s="67"/>
      <c r="F64" s="67"/>
      <c r="G64" s="67"/>
      <c r="H64" s="67"/>
    </row>
    <row r="65" spans="1:8">
      <c r="A65" s="68"/>
      <c r="C65" s="30"/>
      <c r="D65" s="67"/>
      <c r="E65" s="67"/>
      <c r="F65" s="67"/>
      <c r="G65" s="67"/>
      <c r="H65" s="67"/>
    </row>
    <row r="66" spans="1:8">
      <c r="A66" s="68"/>
      <c r="C66" s="30"/>
      <c r="D66" s="67"/>
      <c r="E66" s="67"/>
      <c r="F66" s="67"/>
      <c r="G66" s="67"/>
      <c r="H66" s="67"/>
    </row>
    <row r="67" spans="1:8">
      <c r="A67" s="68"/>
      <c r="C67" s="30"/>
      <c r="D67" s="67"/>
      <c r="E67" s="67"/>
      <c r="F67" s="67"/>
      <c r="G67" s="67"/>
      <c r="H67" s="67"/>
    </row>
    <row r="68" spans="1:8">
      <c r="A68" s="68"/>
      <c r="C68" s="30"/>
      <c r="D68" s="67"/>
      <c r="E68" s="67"/>
      <c r="F68" s="67"/>
      <c r="G68" s="67"/>
      <c r="H68" s="67"/>
    </row>
    <row r="69" spans="1:8">
      <c r="A69" s="68"/>
      <c r="C69" s="30"/>
      <c r="D69" s="67"/>
      <c r="E69" s="67"/>
      <c r="F69" s="67"/>
      <c r="G69" s="67"/>
      <c r="H69" s="67"/>
    </row>
    <row r="70" spans="1:8">
      <c r="A70" s="68"/>
    </row>
    <row r="71" spans="1:8">
      <c r="A71" s="69"/>
    </row>
    <row r="72" spans="1:8">
      <c r="A72" s="69"/>
    </row>
    <row r="73" spans="1:8">
      <c r="A73" s="69"/>
    </row>
    <row r="74" spans="1:8">
      <c r="A74" s="69"/>
    </row>
    <row r="75" spans="1:8">
      <c r="A75" s="69"/>
    </row>
    <row r="76" spans="1:8">
      <c r="A76" s="69"/>
    </row>
    <row r="77" spans="1:8">
      <c r="A77" s="69"/>
    </row>
    <row r="78" spans="1:8">
      <c r="A78" s="69"/>
    </row>
    <row r="79" spans="1:8">
      <c r="A79" s="69"/>
    </row>
    <row r="80" spans="1:8">
      <c r="A80" s="69"/>
    </row>
    <row r="81" spans="1:1">
      <c r="A81" s="69"/>
    </row>
    <row r="82" spans="1:1">
      <c r="A82" s="69"/>
    </row>
    <row r="83" spans="1:1">
      <c r="A83" s="69"/>
    </row>
    <row r="84" spans="1:1">
      <c r="A84" s="69"/>
    </row>
    <row r="85" spans="1:1">
      <c r="A85" s="69"/>
    </row>
    <row r="86" spans="1:1">
      <c r="A86" s="69"/>
    </row>
    <row r="87" spans="1:1">
      <c r="A87" s="69"/>
    </row>
    <row r="88" spans="1:1">
      <c r="A88" s="69"/>
    </row>
    <row r="89" spans="1:1">
      <c r="A89" s="69"/>
    </row>
    <row r="90" spans="1:1">
      <c r="A90" s="69"/>
    </row>
    <row r="91" spans="1:1">
      <c r="A91" s="69"/>
    </row>
    <row r="92" spans="1:1">
      <c r="A92" s="69"/>
    </row>
    <row r="93" spans="1:1">
      <c r="A93" s="69"/>
    </row>
    <row r="94" spans="1:1">
      <c r="A94" s="69"/>
    </row>
    <row r="95" spans="1:1">
      <c r="A95" s="69"/>
    </row>
    <row r="96" spans="1:1">
      <c r="A96" s="69"/>
    </row>
    <row r="97" spans="1:1">
      <c r="A97" s="69"/>
    </row>
    <row r="98" spans="1:1">
      <c r="A98" s="69"/>
    </row>
    <row r="99" spans="1:1">
      <c r="A99" s="69"/>
    </row>
    <row r="100" spans="1:1">
      <c r="A100" s="69"/>
    </row>
    <row r="101" spans="1:1">
      <c r="A101" s="69"/>
    </row>
    <row r="102" spans="1:1">
      <c r="A102" s="69"/>
    </row>
    <row r="103" spans="1:1">
      <c r="A103" s="69"/>
    </row>
    <row r="104" spans="1:1">
      <c r="A104" s="69"/>
    </row>
    <row r="105" spans="1:1">
      <c r="A105" s="69"/>
    </row>
    <row r="106" spans="1:1">
      <c r="A106" s="69"/>
    </row>
    <row r="107" spans="1:1">
      <c r="A107" s="69"/>
    </row>
    <row r="108" spans="1:1">
      <c r="A108" s="69"/>
    </row>
    <row r="109" spans="1:1">
      <c r="A109" s="69"/>
    </row>
    <row r="110" spans="1:1">
      <c r="A110" s="69"/>
    </row>
    <row r="111" spans="1:1">
      <c r="A111" s="69"/>
    </row>
    <row r="112" spans="1:1">
      <c r="A112" s="69"/>
    </row>
    <row r="113" spans="1:1">
      <c r="A113" s="69"/>
    </row>
    <row r="114" spans="1:1">
      <c r="A114" s="69"/>
    </row>
    <row r="115" spans="1:1">
      <c r="A115" s="69"/>
    </row>
    <row r="116" spans="1:1">
      <c r="A116" s="69"/>
    </row>
    <row r="117" spans="1:1">
      <c r="A117" s="69"/>
    </row>
    <row r="118" spans="1:1">
      <c r="A118" s="69"/>
    </row>
    <row r="119" spans="1:1">
      <c r="A119" s="69"/>
    </row>
    <row r="120" spans="1:1">
      <c r="A120" s="69"/>
    </row>
    <row r="121" spans="1:1">
      <c r="A121" s="69"/>
    </row>
    <row r="122" spans="1:1">
      <c r="A122" s="69"/>
    </row>
    <row r="123" spans="1:1">
      <c r="A123" s="69"/>
    </row>
    <row r="124" spans="1:1">
      <c r="A124" s="69"/>
    </row>
    <row r="125" spans="1:1">
      <c r="A125" s="69"/>
    </row>
    <row r="126" spans="1:1">
      <c r="A126" s="69"/>
    </row>
    <row r="127" spans="1:1">
      <c r="A127" s="69"/>
    </row>
    <row r="128" spans="1:1">
      <c r="A128" s="69"/>
    </row>
    <row r="129" spans="1:1">
      <c r="A129" s="69"/>
    </row>
    <row r="130" spans="1:1">
      <c r="A130" s="69"/>
    </row>
    <row r="131" spans="1:1">
      <c r="A131" s="69"/>
    </row>
    <row r="132" spans="1:1">
      <c r="A132" s="69"/>
    </row>
    <row r="133" spans="1:1">
      <c r="A133" s="69"/>
    </row>
    <row r="134" spans="1:1">
      <c r="A134" s="69"/>
    </row>
    <row r="135" spans="1:1">
      <c r="A135" s="69"/>
    </row>
    <row r="136" spans="1:1">
      <c r="A136" s="69"/>
    </row>
    <row r="137" spans="1:1">
      <c r="A137" s="69"/>
    </row>
    <row r="138" spans="1:1">
      <c r="A138" s="69"/>
    </row>
    <row r="139" spans="1:1">
      <c r="A139" s="69"/>
    </row>
    <row r="140" spans="1:1">
      <c r="A140" s="69"/>
    </row>
    <row r="141" spans="1:1">
      <c r="A141" s="69"/>
    </row>
    <row r="142" spans="1:1">
      <c r="A142" s="69"/>
    </row>
    <row r="143" spans="1:1">
      <c r="A143" s="69"/>
    </row>
    <row r="144" spans="1:1">
      <c r="A144" s="69"/>
    </row>
    <row r="145" spans="1:1">
      <c r="A145" s="69"/>
    </row>
    <row r="146" spans="1:1">
      <c r="A146" s="69"/>
    </row>
    <row r="147" spans="1:1">
      <c r="A147" s="69"/>
    </row>
    <row r="148" spans="1:1">
      <c r="A148" s="69"/>
    </row>
    <row r="149" spans="1:1">
      <c r="A149" s="69"/>
    </row>
    <row r="150" spans="1:1">
      <c r="A150" s="69"/>
    </row>
    <row r="151" spans="1:1">
      <c r="A151" s="69"/>
    </row>
    <row r="152" spans="1:1">
      <c r="A152" s="69"/>
    </row>
    <row r="153" spans="1:1">
      <c r="A153" s="69"/>
    </row>
    <row r="154" spans="1:1">
      <c r="A154" s="69"/>
    </row>
    <row r="155" spans="1:1">
      <c r="A155" s="69"/>
    </row>
    <row r="156" spans="1:1">
      <c r="A156" s="69"/>
    </row>
    <row r="157" spans="1:1">
      <c r="A157" s="69"/>
    </row>
    <row r="158" spans="1:1">
      <c r="A158" s="69"/>
    </row>
    <row r="159" spans="1:1">
      <c r="A159" s="69"/>
    </row>
    <row r="160" spans="1:1">
      <c r="A160" s="69"/>
    </row>
    <row r="161" spans="1:1">
      <c r="A161" s="69"/>
    </row>
    <row r="162" spans="1:1">
      <c r="A162" s="69"/>
    </row>
    <row r="163" spans="1:1">
      <c r="A163" s="69"/>
    </row>
    <row r="164" spans="1:1">
      <c r="A164" s="69"/>
    </row>
    <row r="165" spans="1:1">
      <c r="A165" s="69"/>
    </row>
    <row r="166" spans="1:1">
      <c r="A166" s="69"/>
    </row>
    <row r="167" spans="1:1">
      <c r="A167" s="69"/>
    </row>
    <row r="168" spans="1:1">
      <c r="A168" s="69"/>
    </row>
    <row r="169" spans="1:1">
      <c r="A169" s="69"/>
    </row>
    <row r="170" spans="1:1">
      <c r="A170" s="69"/>
    </row>
    <row r="171" spans="1:1">
      <c r="A171" s="69"/>
    </row>
    <row r="172" spans="1:1">
      <c r="A172" s="69"/>
    </row>
    <row r="173" spans="1:1">
      <c r="A173" s="69"/>
    </row>
    <row r="174" spans="1:1">
      <c r="A174" s="69"/>
    </row>
    <row r="175" spans="1:1">
      <c r="A175" s="69"/>
    </row>
    <row r="176" spans="1:1">
      <c r="A176" s="69"/>
    </row>
    <row r="177" spans="1:1">
      <c r="A177" s="69"/>
    </row>
    <row r="178" spans="1:1">
      <c r="A178" s="69"/>
    </row>
    <row r="179" spans="1:1">
      <c r="A179" s="69"/>
    </row>
    <row r="180" spans="1:1">
      <c r="A180" s="69"/>
    </row>
    <row r="181" spans="1:1">
      <c r="A181" s="69"/>
    </row>
    <row r="182" spans="1:1">
      <c r="A182" s="69"/>
    </row>
    <row r="183" spans="1:1">
      <c r="A183" s="69"/>
    </row>
    <row r="184" spans="1:1">
      <c r="A184" s="69"/>
    </row>
    <row r="185" spans="1:1">
      <c r="A185" s="69"/>
    </row>
    <row r="186" spans="1:1">
      <c r="A186" s="69"/>
    </row>
    <row r="187" spans="1:1">
      <c r="A187" s="69"/>
    </row>
    <row r="188" spans="1:1">
      <c r="A188" s="69"/>
    </row>
    <row r="189" spans="1:1">
      <c r="A189" s="69"/>
    </row>
    <row r="190" spans="1:1">
      <c r="A190" s="69"/>
    </row>
    <row r="191" spans="1:1">
      <c r="A191" s="69"/>
    </row>
    <row r="192" spans="1:1">
      <c r="A192" s="69"/>
    </row>
    <row r="193" spans="1:1">
      <c r="A193" s="69"/>
    </row>
    <row r="194" spans="1:1">
      <c r="A194" s="69"/>
    </row>
    <row r="195" spans="1:1">
      <c r="A195" s="69"/>
    </row>
    <row r="196" spans="1:1">
      <c r="A196" s="69"/>
    </row>
    <row r="197" spans="1:1">
      <c r="A197" s="69"/>
    </row>
    <row r="198" spans="1:1">
      <c r="A198" s="69"/>
    </row>
    <row r="199" spans="1:1">
      <c r="A199" s="69"/>
    </row>
    <row r="200" spans="1:1">
      <c r="A200" s="69"/>
    </row>
    <row r="201" spans="1:1">
      <c r="A201" s="69"/>
    </row>
    <row r="202" spans="1:1">
      <c r="A202" s="69"/>
    </row>
    <row r="203" spans="1:1">
      <c r="A203" s="69"/>
    </row>
    <row r="204" spans="1:1">
      <c r="A204" s="69"/>
    </row>
    <row r="205" spans="1:1">
      <c r="A205" s="69"/>
    </row>
    <row r="206" spans="1:1">
      <c r="A206" s="69"/>
    </row>
    <row r="207" spans="1:1">
      <c r="A207" s="69"/>
    </row>
    <row r="208" spans="1:1">
      <c r="A208" s="69"/>
    </row>
    <row r="209" spans="1:1">
      <c r="A209" s="69"/>
    </row>
    <row r="210" spans="1:1">
      <c r="A210" s="69"/>
    </row>
    <row r="211" spans="1:1">
      <c r="A211" s="69"/>
    </row>
    <row r="212" spans="1:1">
      <c r="A212" s="69"/>
    </row>
    <row r="213" spans="1:1">
      <c r="A213" s="69"/>
    </row>
    <row r="214" spans="1:1">
      <c r="A214" s="69"/>
    </row>
    <row r="215" spans="1:1">
      <c r="A215" s="69"/>
    </row>
    <row r="216" spans="1:1">
      <c r="A216" s="69"/>
    </row>
    <row r="217" spans="1:1">
      <c r="A217" s="69"/>
    </row>
    <row r="218" spans="1:1">
      <c r="A218" s="69"/>
    </row>
    <row r="219" spans="1:1">
      <c r="A219" s="69"/>
    </row>
    <row r="220" spans="1:1">
      <c r="A220" s="69"/>
    </row>
    <row r="221" spans="1:1">
      <c r="A221" s="69"/>
    </row>
    <row r="222" spans="1:1">
      <c r="A222" s="69"/>
    </row>
    <row r="223" spans="1:1">
      <c r="A223" s="69"/>
    </row>
    <row r="224" spans="1:1">
      <c r="A224" s="69"/>
    </row>
    <row r="225" spans="1:1">
      <c r="A225" s="69"/>
    </row>
    <row r="226" spans="1:1">
      <c r="A226" s="69"/>
    </row>
    <row r="227" spans="1:1">
      <c r="A227" s="69"/>
    </row>
    <row r="228" spans="1:1">
      <c r="A228" s="69"/>
    </row>
    <row r="229" spans="1:1">
      <c r="A229" s="69"/>
    </row>
    <row r="230" spans="1:1">
      <c r="A230" s="69"/>
    </row>
    <row r="231" spans="1:1">
      <c r="A231" s="69"/>
    </row>
    <row r="232" spans="1:1">
      <c r="A232" s="69"/>
    </row>
    <row r="233" spans="1:1">
      <c r="A233" s="69"/>
    </row>
    <row r="234" spans="1:1">
      <c r="A234" s="69"/>
    </row>
    <row r="235" spans="1:1">
      <c r="A235" s="69"/>
    </row>
    <row r="236" spans="1:1">
      <c r="A236" s="69"/>
    </row>
    <row r="237" spans="1:1">
      <c r="A237" s="69"/>
    </row>
  </sheetData>
  <mergeCells count="12">
    <mergeCell ref="C14:D14"/>
    <mergeCell ref="G14:I14"/>
    <mergeCell ref="C15:D15"/>
    <mergeCell ref="G15:I15"/>
    <mergeCell ref="A2:H2"/>
    <mergeCell ref="A4:A5"/>
    <mergeCell ref="B4:B5"/>
    <mergeCell ref="C4:C5"/>
    <mergeCell ref="D4:D5"/>
    <mergeCell ref="E4:E5"/>
    <mergeCell ref="F4:F5"/>
    <mergeCell ref="G4:J4"/>
  </mergeCells>
  <pageMargins left="0.59055118110236227" right="0.59055118110236227" top="0.98425196850393704" bottom="0.59055118110236227" header="0" footer="0"/>
  <pageSetup paperSize="9" scale="75" orientation="landscape" r:id="rId1"/>
  <ignoredErrors>
    <ignoredError sqref="F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324"/>
  <sheetViews>
    <sheetView view="pageBreakPreview" zoomScale="75" zoomScaleNormal="75" zoomScaleSheetLayoutView="75" workbookViewId="0">
      <selection activeCell="G8" sqref="G8:H8"/>
    </sheetView>
  </sheetViews>
  <sheetFormatPr defaultRowHeight="20.25"/>
  <cols>
    <col min="1" max="1" width="86.5703125" style="185" customWidth="1"/>
    <col min="2" max="2" width="14.85546875" style="186" customWidth="1"/>
    <col min="3" max="3" width="18.140625" style="186" customWidth="1"/>
    <col min="4" max="4" width="18" style="186" customWidth="1"/>
    <col min="5" max="5" width="18.5703125" style="186" customWidth="1"/>
    <col min="6" max="6" width="19.140625" style="185" customWidth="1"/>
    <col min="7" max="7" width="18" style="185" customWidth="1"/>
    <col min="8" max="8" width="18.42578125" style="185" customWidth="1"/>
    <col min="9" max="9" width="18.5703125" style="185" customWidth="1"/>
    <col min="10" max="10" width="18.140625" style="185" customWidth="1"/>
    <col min="11" max="11" width="25.28515625" style="185" customWidth="1"/>
    <col min="12" max="16384" width="9.140625" style="185"/>
  </cols>
  <sheetData>
    <row r="1" spans="1:11">
      <c r="K1" s="187" t="s">
        <v>356</v>
      </c>
    </row>
    <row r="2" spans="1:11" ht="22.5">
      <c r="A2" s="501" t="s">
        <v>169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</row>
    <row r="3" spans="1:11" ht="26.25" customHeight="1">
      <c r="A3" s="188"/>
      <c r="B3" s="189"/>
      <c r="C3" s="188"/>
      <c r="D3" s="188"/>
      <c r="E3" s="189"/>
      <c r="F3" s="188"/>
      <c r="G3" s="188"/>
      <c r="H3" s="188"/>
      <c r="I3" s="188"/>
      <c r="J3" s="190" t="s">
        <v>361</v>
      </c>
    </row>
    <row r="4" spans="1:11" ht="36" customHeight="1">
      <c r="A4" s="502" t="s">
        <v>164</v>
      </c>
      <c r="B4" s="503" t="s">
        <v>17</v>
      </c>
      <c r="C4" s="504" t="s">
        <v>570</v>
      </c>
      <c r="D4" s="504" t="s">
        <v>571</v>
      </c>
      <c r="E4" s="506" t="s">
        <v>566</v>
      </c>
      <c r="F4" s="504" t="s">
        <v>572</v>
      </c>
      <c r="G4" s="503" t="s">
        <v>334</v>
      </c>
      <c r="H4" s="503"/>
      <c r="I4" s="503"/>
      <c r="J4" s="503"/>
      <c r="K4" s="503" t="s">
        <v>154</v>
      </c>
    </row>
    <row r="5" spans="1:11" ht="72" customHeight="1">
      <c r="A5" s="502"/>
      <c r="B5" s="503"/>
      <c r="C5" s="505"/>
      <c r="D5" s="505"/>
      <c r="E5" s="507"/>
      <c r="F5" s="505"/>
      <c r="G5" s="191" t="s">
        <v>127</v>
      </c>
      <c r="H5" s="191" t="s">
        <v>128</v>
      </c>
      <c r="I5" s="191" t="s">
        <v>129</v>
      </c>
      <c r="J5" s="191" t="s">
        <v>63</v>
      </c>
      <c r="K5" s="503"/>
    </row>
    <row r="6" spans="1:11" ht="30.75" customHeight="1">
      <c r="A6" s="365">
        <v>1</v>
      </c>
      <c r="B6" s="366">
        <v>2</v>
      </c>
      <c r="C6" s="366">
        <v>3</v>
      </c>
      <c r="D6" s="366">
        <v>4</v>
      </c>
      <c r="E6" s="366">
        <v>5</v>
      </c>
      <c r="F6" s="366">
        <v>6</v>
      </c>
      <c r="G6" s="366">
        <v>7</v>
      </c>
      <c r="H6" s="366">
        <v>8</v>
      </c>
      <c r="I6" s="366">
        <v>9</v>
      </c>
      <c r="J6" s="366">
        <v>10</v>
      </c>
      <c r="K6" s="366">
        <v>11</v>
      </c>
    </row>
    <row r="7" spans="1:11" s="192" customFormat="1" ht="33" customHeight="1">
      <c r="A7" s="509" t="s">
        <v>168</v>
      </c>
      <c r="B7" s="510"/>
      <c r="C7" s="510"/>
      <c r="D7" s="510"/>
      <c r="E7" s="510"/>
      <c r="F7" s="510"/>
      <c r="G7" s="510"/>
      <c r="H7" s="510"/>
      <c r="I7" s="510"/>
      <c r="J7" s="510"/>
      <c r="K7" s="511"/>
    </row>
    <row r="8" spans="1:11" s="192" customFormat="1" ht="29.25" customHeight="1">
      <c r="A8" s="193" t="s">
        <v>139</v>
      </c>
      <c r="B8" s="194">
        <v>1000</v>
      </c>
      <c r="C8" s="289">
        <v>36880</v>
      </c>
      <c r="D8" s="155">
        <v>41938</v>
      </c>
      <c r="E8" s="155">
        <v>38431</v>
      </c>
      <c r="F8" s="155">
        <f>SUM(G8:J8)</f>
        <v>40149</v>
      </c>
      <c r="G8" s="155">
        <v>10443</v>
      </c>
      <c r="H8" s="155">
        <v>9991</v>
      </c>
      <c r="I8" s="155">
        <v>9700</v>
      </c>
      <c r="J8" s="155">
        <v>10015</v>
      </c>
      <c r="K8" s="195"/>
    </row>
    <row r="9" spans="1:11" s="192" customFormat="1" ht="29.25" customHeight="1">
      <c r="A9" s="193" t="s">
        <v>120</v>
      </c>
      <c r="B9" s="194">
        <v>1010</v>
      </c>
      <c r="C9" s="289">
        <f>SUM(C10:C17)</f>
        <v>-36030</v>
      </c>
      <c r="D9" s="141">
        <f>SUM(D10:D17)</f>
        <v>-39412</v>
      </c>
      <c r="E9" s="141">
        <f>SUM(E10:E17)</f>
        <v>-36643</v>
      </c>
      <c r="F9" s="141">
        <f>SUM(G9:J9)</f>
        <v>-38636</v>
      </c>
      <c r="G9" s="141">
        <f>SUM(G10:G17)</f>
        <v>-9951</v>
      </c>
      <c r="H9" s="141">
        <f>SUM(H10:H17)</f>
        <v>-10244</v>
      </c>
      <c r="I9" s="141">
        <f>SUM(I10:I17)</f>
        <v>-9061</v>
      </c>
      <c r="J9" s="141">
        <f>SUM(J10:J17)</f>
        <v>-9380</v>
      </c>
      <c r="K9" s="195"/>
    </row>
    <row r="10" spans="1:11" s="198" customFormat="1" ht="30.75" customHeight="1">
      <c r="A10" s="196" t="s">
        <v>306</v>
      </c>
      <c r="B10" s="366">
        <v>1011</v>
      </c>
      <c r="C10" s="334">
        <v>-5356</v>
      </c>
      <c r="D10" s="99">
        <v>-6900</v>
      </c>
      <c r="E10" s="99">
        <v>-3524</v>
      </c>
      <c r="F10" s="99">
        <f>SUM(G10:J10)</f>
        <v>-4980</v>
      </c>
      <c r="G10" s="99">
        <v>-1400</v>
      </c>
      <c r="H10" s="99">
        <v>-1300</v>
      </c>
      <c r="I10" s="99">
        <v>-1140</v>
      </c>
      <c r="J10" s="99">
        <v>-1140</v>
      </c>
      <c r="K10" s="197"/>
    </row>
    <row r="11" spans="1:11" s="198" customFormat="1" ht="30.75" customHeight="1">
      <c r="A11" s="196" t="s">
        <v>443</v>
      </c>
      <c r="B11" s="366">
        <v>1012</v>
      </c>
      <c r="C11" s="334">
        <v>-1331</v>
      </c>
      <c r="D11" s="99">
        <v>-1440</v>
      </c>
      <c r="E11" s="99">
        <v>-1350</v>
      </c>
      <c r="F11" s="99">
        <f t="shared" ref="F11:F17" si="0">SUM(G11:J11)</f>
        <v>-1540</v>
      </c>
      <c r="G11" s="99">
        <v>-700</v>
      </c>
      <c r="H11" s="99">
        <v>-300</v>
      </c>
      <c r="I11" s="99">
        <v>-140</v>
      </c>
      <c r="J11" s="99">
        <v>-400</v>
      </c>
      <c r="K11" s="197"/>
    </row>
    <row r="12" spans="1:11" s="198" customFormat="1" ht="30.75" customHeight="1">
      <c r="A12" s="196" t="s">
        <v>307</v>
      </c>
      <c r="B12" s="366">
        <v>1013</v>
      </c>
      <c r="C12" s="334">
        <v>-2022</v>
      </c>
      <c r="D12" s="99">
        <v>-2080</v>
      </c>
      <c r="E12" s="99">
        <v>-2080</v>
      </c>
      <c r="F12" s="99">
        <f t="shared" si="0"/>
        <v>-2170</v>
      </c>
      <c r="G12" s="99">
        <v>-580</v>
      </c>
      <c r="H12" s="99">
        <v>-530</v>
      </c>
      <c r="I12" s="99">
        <v>-490</v>
      </c>
      <c r="J12" s="99">
        <v>-570</v>
      </c>
      <c r="K12" s="197"/>
    </row>
    <row r="13" spans="1:11" s="198" customFormat="1" ht="30.75" customHeight="1">
      <c r="A13" s="196" t="s">
        <v>5</v>
      </c>
      <c r="B13" s="366">
        <v>1014</v>
      </c>
      <c r="C13" s="334">
        <v>-18546</v>
      </c>
      <c r="D13" s="99">
        <v>-20160</v>
      </c>
      <c r="E13" s="99">
        <v>-20160</v>
      </c>
      <c r="F13" s="99">
        <f t="shared" si="0"/>
        <v>-20935</v>
      </c>
      <c r="G13" s="99">
        <v>-5060</v>
      </c>
      <c r="H13" s="446">
        <v>-5755</v>
      </c>
      <c r="I13" s="99">
        <v>-5060</v>
      </c>
      <c r="J13" s="99">
        <v>-5060</v>
      </c>
      <c r="K13" s="197"/>
    </row>
    <row r="14" spans="1:11" s="198" customFormat="1" ht="30.75" customHeight="1">
      <c r="A14" s="196" t="s">
        <v>6</v>
      </c>
      <c r="B14" s="366">
        <v>1015</v>
      </c>
      <c r="C14" s="334">
        <v>-3746</v>
      </c>
      <c r="D14" s="99">
        <v>-4192</v>
      </c>
      <c r="E14" s="99">
        <v>-4192</v>
      </c>
      <c r="F14" s="99">
        <f t="shared" si="0"/>
        <v>-4356</v>
      </c>
      <c r="G14" s="99">
        <v>-1052</v>
      </c>
      <c r="H14" s="446">
        <v>-1200</v>
      </c>
      <c r="I14" s="99">
        <v>-1052</v>
      </c>
      <c r="J14" s="99">
        <v>-1052</v>
      </c>
      <c r="K14" s="197"/>
    </row>
    <row r="15" spans="1:11" s="198" customFormat="1" ht="64.5" customHeight="1">
      <c r="A15" s="196" t="s">
        <v>308</v>
      </c>
      <c r="B15" s="366">
        <v>1016</v>
      </c>
      <c r="C15" s="334">
        <v>-703</v>
      </c>
      <c r="D15" s="99">
        <v>-560</v>
      </c>
      <c r="E15" s="99">
        <v>-705</v>
      </c>
      <c r="F15" s="99">
        <f t="shared" si="0"/>
        <v>-690</v>
      </c>
      <c r="G15" s="99">
        <v>-170</v>
      </c>
      <c r="H15" s="99">
        <v>-170</v>
      </c>
      <c r="I15" s="99">
        <v>-180</v>
      </c>
      <c r="J15" s="99">
        <v>-170</v>
      </c>
      <c r="K15" s="197"/>
    </row>
    <row r="16" spans="1:11" s="198" customFormat="1" ht="30" customHeight="1">
      <c r="A16" s="196" t="s">
        <v>309</v>
      </c>
      <c r="B16" s="366">
        <v>1017</v>
      </c>
      <c r="C16" s="334">
        <v>-2495</v>
      </c>
      <c r="D16" s="99">
        <v>-2480</v>
      </c>
      <c r="E16" s="99">
        <v>-2310</v>
      </c>
      <c r="F16" s="99">
        <f t="shared" si="0"/>
        <v>-2180</v>
      </c>
      <c r="G16" s="99">
        <v>-545</v>
      </c>
      <c r="H16" s="99">
        <v>-545</v>
      </c>
      <c r="I16" s="99">
        <v>-545</v>
      </c>
      <c r="J16" s="99">
        <v>-545</v>
      </c>
      <c r="K16" s="197"/>
    </row>
    <row r="17" spans="1:11" s="198" customFormat="1" ht="30.75" customHeight="1">
      <c r="A17" s="196" t="s">
        <v>310</v>
      </c>
      <c r="B17" s="366">
        <v>1018</v>
      </c>
      <c r="C17" s="334">
        <v>-1831</v>
      </c>
      <c r="D17" s="99">
        <v>-1600</v>
      </c>
      <c r="E17" s="99">
        <v>-2322</v>
      </c>
      <c r="F17" s="99">
        <f t="shared" si="0"/>
        <v>-1785</v>
      </c>
      <c r="G17" s="99">
        <v>-444</v>
      </c>
      <c r="H17" s="99">
        <v>-444</v>
      </c>
      <c r="I17" s="99">
        <v>-454</v>
      </c>
      <c r="J17" s="99">
        <v>-443</v>
      </c>
      <c r="K17" s="197"/>
    </row>
    <row r="18" spans="1:11" s="192" customFormat="1" ht="29.25" customHeight="1">
      <c r="A18" s="193" t="s">
        <v>22</v>
      </c>
      <c r="B18" s="194">
        <v>1020</v>
      </c>
      <c r="C18" s="289">
        <f>SUM(C8,C9)</f>
        <v>850</v>
      </c>
      <c r="D18" s="273">
        <f>SUM(D8,D9)</f>
        <v>2526</v>
      </c>
      <c r="E18" s="389">
        <f t="shared" ref="E18" si="1">SUM(E8,E9)</f>
        <v>1788</v>
      </c>
      <c r="F18" s="389">
        <f t="shared" ref="F18:J18" si="2">SUM(F8,F9)</f>
        <v>1513</v>
      </c>
      <c r="G18" s="389">
        <f t="shared" si="2"/>
        <v>492</v>
      </c>
      <c r="H18" s="389">
        <f t="shared" si="2"/>
        <v>-253</v>
      </c>
      <c r="I18" s="389">
        <f t="shared" si="2"/>
        <v>639</v>
      </c>
      <c r="J18" s="389">
        <f t="shared" si="2"/>
        <v>635</v>
      </c>
      <c r="K18" s="195"/>
    </row>
    <row r="19" spans="1:11" s="198" customFormat="1" ht="30.75" customHeight="1">
      <c r="A19" s="193" t="s">
        <v>150</v>
      </c>
      <c r="B19" s="199">
        <v>1030</v>
      </c>
      <c r="C19" s="289">
        <f>SUM(C20:C37,C39)</f>
        <v>-4571</v>
      </c>
      <c r="D19" s="289">
        <f>SUM(D20:D37,D39)</f>
        <v>-5936</v>
      </c>
      <c r="E19" s="389">
        <f>SUM(E20:E37,E39)</f>
        <v>-4754</v>
      </c>
      <c r="F19" s="389">
        <f t="shared" ref="F19:F39" si="3">SUM(G19:J19)</f>
        <v>-5524</v>
      </c>
      <c r="G19" s="389">
        <f>SUM(G20:G37,G39)</f>
        <v>-1381</v>
      </c>
      <c r="H19" s="389">
        <f>SUM(H20:H37,H39)</f>
        <v>-1380</v>
      </c>
      <c r="I19" s="389">
        <f>SUM(I20:I37,I39)</f>
        <v>-1380</v>
      </c>
      <c r="J19" s="389">
        <f>SUM(J20:J37,J39)</f>
        <v>-1383</v>
      </c>
      <c r="K19" s="195"/>
    </row>
    <row r="20" spans="1:11" s="198" customFormat="1" ht="42.75" customHeight="1">
      <c r="A20" s="196" t="s">
        <v>88</v>
      </c>
      <c r="B20" s="366">
        <v>1031</v>
      </c>
      <c r="C20" s="335" t="s">
        <v>200</v>
      </c>
      <c r="D20" s="104">
        <v>0</v>
      </c>
      <c r="E20" s="100" t="s">
        <v>200</v>
      </c>
      <c r="F20" s="384">
        <f t="shared" si="3"/>
        <v>0</v>
      </c>
      <c r="G20" s="100" t="s">
        <v>200</v>
      </c>
      <c r="H20" s="100" t="s">
        <v>200</v>
      </c>
      <c r="I20" s="100" t="s">
        <v>200</v>
      </c>
      <c r="J20" s="100" t="s">
        <v>200</v>
      </c>
      <c r="K20" s="197"/>
    </row>
    <row r="21" spans="1:11" s="198" customFormat="1" ht="30.75" customHeight="1">
      <c r="A21" s="196" t="s">
        <v>140</v>
      </c>
      <c r="B21" s="366">
        <v>1032</v>
      </c>
      <c r="C21" s="335">
        <v>-55</v>
      </c>
      <c r="D21" s="104">
        <v>-60</v>
      </c>
      <c r="E21" s="100">
        <v>-30</v>
      </c>
      <c r="F21" s="384">
        <f t="shared" si="3"/>
        <v>0</v>
      </c>
      <c r="G21" s="100" t="s">
        <v>200</v>
      </c>
      <c r="H21" s="100" t="s">
        <v>200</v>
      </c>
      <c r="I21" s="100" t="s">
        <v>200</v>
      </c>
      <c r="J21" s="100" t="s">
        <v>200</v>
      </c>
      <c r="K21" s="197"/>
    </row>
    <row r="22" spans="1:11" s="198" customFormat="1" ht="30.75" customHeight="1">
      <c r="A22" s="196" t="s">
        <v>21</v>
      </c>
      <c r="B22" s="366">
        <v>1033</v>
      </c>
      <c r="C22" s="335" t="s">
        <v>200</v>
      </c>
      <c r="D22" s="104">
        <v>0</v>
      </c>
      <c r="E22" s="100" t="s">
        <v>200</v>
      </c>
      <c r="F22" s="384">
        <f t="shared" si="3"/>
        <v>0</v>
      </c>
      <c r="G22" s="100" t="s">
        <v>200</v>
      </c>
      <c r="H22" s="100" t="s">
        <v>200</v>
      </c>
      <c r="I22" s="100" t="s">
        <v>200</v>
      </c>
      <c r="J22" s="100" t="s">
        <v>200</v>
      </c>
      <c r="K22" s="197"/>
    </row>
    <row r="23" spans="1:11" s="198" customFormat="1" ht="30.75" customHeight="1">
      <c r="A23" s="196" t="s">
        <v>31</v>
      </c>
      <c r="B23" s="366">
        <v>1034</v>
      </c>
      <c r="C23" s="335" t="s">
        <v>200</v>
      </c>
      <c r="D23" s="104">
        <v>0</v>
      </c>
      <c r="E23" s="100" t="s">
        <v>200</v>
      </c>
      <c r="F23" s="384">
        <f t="shared" si="3"/>
        <v>0</v>
      </c>
      <c r="G23" s="100" t="s">
        <v>200</v>
      </c>
      <c r="H23" s="100" t="s">
        <v>200</v>
      </c>
      <c r="I23" s="100" t="s">
        <v>200</v>
      </c>
      <c r="J23" s="100" t="s">
        <v>200</v>
      </c>
      <c r="K23" s="197"/>
    </row>
    <row r="24" spans="1:11" s="198" customFormat="1" ht="30.75" customHeight="1">
      <c r="A24" s="196" t="s">
        <v>32</v>
      </c>
      <c r="B24" s="366">
        <v>1035</v>
      </c>
      <c r="C24" s="335">
        <v>-81</v>
      </c>
      <c r="D24" s="104">
        <v>-60</v>
      </c>
      <c r="E24" s="100">
        <v>-85</v>
      </c>
      <c r="F24" s="384">
        <f t="shared" si="3"/>
        <v>-80</v>
      </c>
      <c r="G24" s="100">
        <v>-20</v>
      </c>
      <c r="H24" s="100">
        <v>-20</v>
      </c>
      <c r="I24" s="100">
        <v>-20</v>
      </c>
      <c r="J24" s="100">
        <v>-20</v>
      </c>
      <c r="K24" s="197"/>
    </row>
    <row r="25" spans="1:11" s="198" customFormat="1" ht="30.75" customHeight="1">
      <c r="A25" s="196" t="s">
        <v>33</v>
      </c>
      <c r="B25" s="366">
        <v>1036</v>
      </c>
      <c r="C25" s="335">
        <v>-2932</v>
      </c>
      <c r="D25" s="104">
        <v>-4075</v>
      </c>
      <c r="E25" s="100">
        <v>-3200</v>
      </c>
      <c r="F25" s="384">
        <f t="shared" si="3"/>
        <v>-3800</v>
      </c>
      <c r="G25" s="100">
        <v>-950</v>
      </c>
      <c r="H25" s="100">
        <v>-950</v>
      </c>
      <c r="I25" s="100">
        <v>-950</v>
      </c>
      <c r="J25" s="100">
        <v>-950</v>
      </c>
      <c r="K25" s="197"/>
    </row>
    <row r="26" spans="1:11" s="198" customFormat="1" ht="30.75" customHeight="1">
      <c r="A26" s="196" t="s">
        <v>34</v>
      </c>
      <c r="B26" s="366">
        <v>1037</v>
      </c>
      <c r="C26" s="335">
        <v>-577</v>
      </c>
      <c r="D26" s="104">
        <v>-818</v>
      </c>
      <c r="E26" s="100">
        <v>-665</v>
      </c>
      <c r="F26" s="384">
        <f t="shared" si="3"/>
        <v>-792</v>
      </c>
      <c r="G26" s="100">
        <v>-198</v>
      </c>
      <c r="H26" s="100">
        <v>-198</v>
      </c>
      <c r="I26" s="100">
        <v>-198</v>
      </c>
      <c r="J26" s="100">
        <v>-198</v>
      </c>
      <c r="K26" s="197"/>
    </row>
    <row r="27" spans="1:11" s="198" customFormat="1" ht="47.25" customHeight="1">
      <c r="A27" s="196" t="s">
        <v>35</v>
      </c>
      <c r="B27" s="200">
        <v>1038</v>
      </c>
      <c r="C27" s="335">
        <v>-95</v>
      </c>
      <c r="D27" s="104">
        <v>-120</v>
      </c>
      <c r="E27" s="100">
        <v>-100</v>
      </c>
      <c r="F27" s="384">
        <f t="shared" si="3"/>
        <v>-100</v>
      </c>
      <c r="G27" s="100">
        <v>-25</v>
      </c>
      <c r="H27" s="100">
        <v>-25</v>
      </c>
      <c r="I27" s="100">
        <v>-25</v>
      </c>
      <c r="J27" s="100">
        <v>-25</v>
      </c>
      <c r="K27" s="197"/>
    </row>
    <row r="28" spans="1:11" s="198" customFormat="1" ht="51" customHeight="1">
      <c r="A28" s="196" t="s">
        <v>36</v>
      </c>
      <c r="B28" s="200">
        <v>1039</v>
      </c>
      <c r="C28" s="335" t="s">
        <v>200</v>
      </c>
      <c r="D28" s="104">
        <v>0</v>
      </c>
      <c r="E28" s="100" t="s">
        <v>200</v>
      </c>
      <c r="F28" s="384">
        <f t="shared" si="3"/>
        <v>0</v>
      </c>
      <c r="G28" s="100" t="s">
        <v>200</v>
      </c>
      <c r="H28" s="100" t="s">
        <v>200</v>
      </c>
      <c r="I28" s="100" t="s">
        <v>200</v>
      </c>
      <c r="J28" s="100" t="s">
        <v>200</v>
      </c>
      <c r="K28" s="197"/>
    </row>
    <row r="29" spans="1:11" s="198" customFormat="1" ht="36" customHeight="1">
      <c r="A29" s="196" t="s">
        <v>37</v>
      </c>
      <c r="B29" s="366">
        <v>1040</v>
      </c>
      <c r="C29" s="335">
        <v>-1</v>
      </c>
      <c r="D29" s="104">
        <v>-1</v>
      </c>
      <c r="E29" s="100">
        <v>-1</v>
      </c>
      <c r="F29" s="384">
        <f t="shared" si="3"/>
        <v>-1</v>
      </c>
      <c r="G29" s="100" t="s">
        <v>200</v>
      </c>
      <c r="H29" s="100" t="s">
        <v>200</v>
      </c>
      <c r="I29" s="100">
        <v>-1</v>
      </c>
      <c r="J29" s="100" t="s">
        <v>200</v>
      </c>
      <c r="K29" s="197"/>
    </row>
    <row r="30" spans="1:11" s="198" customFormat="1" ht="30.75" customHeight="1">
      <c r="A30" s="196" t="s">
        <v>38</v>
      </c>
      <c r="B30" s="366">
        <v>1041</v>
      </c>
      <c r="C30" s="335" t="s">
        <v>200</v>
      </c>
      <c r="D30" s="104">
        <v>-1</v>
      </c>
      <c r="E30" s="100">
        <v>-4</v>
      </c>
      <c r="F30" s="384">
        <f t="shared" si="3"/>
        <v>-1</v>
      </c>
      <c r="G30" s="100" t="s">
        <v>200</v>
      </c>
      <c r="H30" s="100">
        <v>-1</v>
      </c>
      <c r="I30" s="100" t="s">
        <v>200</v>
      </c>
      <c r="J30" s="100" t="s">
        <v>200</v>
      </c>
      <c r="K30" s="197"/>
    </row>
    <row r="31" spans="1:11" s="198" customFormat="1" ht="30.75" customHeight="1">
      <c r="A31" s="196" t="s">
        <v>39</v>
      </c>
      <c r="B31" s="366">
        <v>1042</v>
      </c>
      <c r="C31" s="335">
        <v>-47</v>
      </c>
      <c r="D31" s="104">
        <v>-60</v>
      </c>
      <c r="E31" s="100">
        <v>-53</v>
      </c>
      <c r="F31" s="384">
        <f t="shared" si="3"/>
        <v>-60</v>
      </c>
      <c r="G31" s="100">
        <v>-15</v>
      </c>
      <c r="H31" s="100">
        <v>-15</v>
      </c>
      <c r="I31" s="100">
        <v>-15</v>
      </c>
      <c r="J31" s="100">
        <v>-15</v>
      </c>
      <c r="K31" s="197"/>
    </row>
    <row r="32" spans="1:11" s="198" customFormat="1" ht="30.75" customHeight="1">
      <c r="A32" s="196" t="s">
        <v>55</v>
      </c>
      <c r="B32" s="366">
        <v>1043</v>
      </c>
      <c r="C32" s="335">
        <v>-65</v>
      </c>
      <c r="D32" s="104">
        <v>-60</v>
      </c>
      <c r="E32" s="100">
        <v>-20</v>
      </c>
      <c r="F32" s="384">
        <f t="shared" si="3"/>
        <v>-60</v>
      </c>
      <c r="G32" s="100">
        <v>-15</v>
      </c>
      <c r="H32" s="100">
        <v>-15</v>
      </c>
      <c r="I32" s="100">
        <v>-15</v>
      </c>
      <c r="J32" s="100">
        <v>-15</v>
      </c>
      <c r="K32" s="197"/>
    </row>
    <row r="33" spans="1:11" s="198" customFormat="1" ht="30.75" customHeight="1">
      <c r="A33" s="196" t="s">
        <v>40</v>
      </c>
      <c r="B33" s="366">
        <v>1044</v>
      </c>
      <c r="C33" s="335" t="s">
        <v>200</v>
      </c>
      <c r="D33" s="104">
        <v>-1</v>
      </c>
      <c r="E33" s="100">
        <v>-4</v>
      </c>
      <c r="F33" s="384">
        <f t="shared" si="3"/>
        <v>-1</v>
      </c>
      <c r="G33" s="100" t="s">
        <v>200</v>
      </c>
      <c r="H33" s="100">
        <v>-1</v>
      </c>
      <c r="I33" s="100" t="s">
        <v>200</v>
      </c>
      <c r="J33" s="100" t="s">
        <v>200</v>
      </c>
      <c r="K33" s="197"/>
    </row>
    <row r="34" spans="1:11" s="198" customFormat="1" ht="30.75" customHeight="1">
      <c r="A34" s="196" t="s">
        <v>41</v>
      </c>
      <c r="B34" s="366">
        <v>1045</v>
      </c>
      <c r="C34" s="335" t="s">
        <v>200</v>
      </c>
      <c r="D34" s="104">
        <v>0</v>
      </c>
      <c r="E34" s="100" t="s">
        <v>200</v>
      </c>
      <c r="F34" s="384">
        <f t="shared" si="3"/>
        <v>0</v>
      </c>
      <c r="G34" s="100" t="s">
        <v>200</v>
      </c>
      <c r="H34" s="100" t="s">
        <v>200</v>
      </c>
      <c r="I34" s="100" t="s">
        <v>200</v>
      </c>
      <c r="J34" s="100" t="s">
        <v>200</v>
      </c>
      <c r="K34" s="197"/>
    </row>
    <row r="35" spans="1:11" s="198" customFormat="1" ht="30.75" customHeight="1">
      <c r="A35" s="196" t="s">
        <v>42</v>
      </c>
      <c r="B35" s="366">
        <v>1046</v>
      </c>
      <c r="C35" s="335" t="s">
        <v>200</v>
      </c>
      <c r="D35" s="104">
        <v>0</v>
      </c>
      <c r="E35" s="100" t="s">
        <v>200</v>
      </c>
      <c r="F35" s="384">
        <f t="shared" si="3"/>
        <v>0</v>
      </c>
      <c r="G35" s="100" t="s">
        <v>200</v>
      </c>
      <c r="H35" s="100" t="s">
        <v>200</v>
      </c>
      <c r="I35" s="100" t="s">
        <v>200</v>
      </c>
      <c r="J35" s="100" t="s">
        <v>200</v>
      </c>
      <c r="K35" s="197"/>
    </row>
    <row r="36" spans="1:11" s="198" customFormat="1" ht="30.75" customHeight="1">
      <c r="A36" s="196" t="s">
        <v>43</v>
      </c>
      <c r="B36" s="366">
        <v>1047</v>
      </c>
      <c r="C36" s="335">
        <v>-6</v>
      </c>
      <c r="D36" s="104">
        <v>-60</v>
      </c>
      <c r="E36" s="100">
        <v>-3</v>
      </c>
      <c r="F36" s="384">
        <f t="shared" si="3"/>
        <v>-20</v>
      </c>
      <c r="G36" s="100">
        <v>-5</v>
      </c>
      <c r="H36" s="100">
        <v>-5</v>
      </c>
      <c r="I36" s="100">
        <v>-5</v>
      </c>
      <c r="J36" s="100">
        <v>-5</v>
      </c>
      <c r="K36" s="197"/>
    </row>
    <row r="37" spans="1:11" s="198" customFormat="1" ht="57" customHeight="1">
      <c r="A37" s="196" t="s">
        <v>67</v>
      </c>
      <c r="B37" s="366">
        <v>1048</v>
      </c>
      <c r="C37" s="334">
        <v>-9</v>
      </c>
      <c r="D37" s="104">
        <v>-20</v>
      </c>
      <c r="E37" s="100">
        <v>-9</v>
      </c>
      <c r="F37" s="384">
        <f t="shared" si="3"/>
        <v>-20</v>
      </c>
      <c r="G37" s="100">
        <v>-5</v>
      </c>
      <c r="H37" s="100">
        <v>-5</v>
      </c>
      <c r="I37" s="100">
        <v>-5</v>
      </c>
      <c r="J37" s="100">
        <v>-5</v>
      </c>
      <c r="K37" s="197"/>
    </row>
    <row r="38" spans="1:11" s="198" customFormat="1" ht="30.75" customHeight="1">
      <c r="A38" s="196" t="s">
        <v>44</v>
      </c>
      <c r="B38" s="366" t="s">
        <v>391</v>
      </c>
      <c r="C38" s="335" t="s">
        <v>200</v>
      </c>
      <c r="D38" s="104">
        <v>0</v>
      </c>
      <c r="E38" s="100" t="s">
        <v>200</v>
      </c>
      <c r="F38" s="384">
        <f t="shared" si="3"/>
        <v>0</v>
      </c>
      <c r="G38" s="100" t="s">
        <v>200</v>
      </c>
      <c r="H38" s="100" t="s">
        <v>200</v>
      </c>
      <c r="I38" s="100" t="s">
        <v>200</v>
      </c>
      <c r="J38" s="100" t="s">
        <v>200</v>
      </c>
      <c r="K38" s="197"/>
    </row>
    <row r="39" spans="1:11" s="198" customFormat="1" ht="30.75" customHeight="1">
      <c r="A39" s="196" t="s">
        <v>89</v>
      </c>
      <c r="B39" s="366">
        <v>1049</v>
      </c>
      <c r="C39" s="334">
        <v>-703</v>
      </c>
      <c r="D39" s="104">
        <v>-600</v>
      </c>
      <c r="E39" s="100">
        <v>-580</v>
      </c>
      <c r="F39" s="384">
        <f t="shared" si="3"/>
        <v>-589</v>
      </c>
      <c r="G39" s="100">
        <v>-148</v>
      </c>
      <c r="H39" s="100">
        <v>-145</v>
      </c>
      <c r="I39" s="100">
        <v>-146</v>
      </c>
      <c r="J39" s="100">
        <v>-150</v>
      </c>
      <c r="K39" s="197"/>
    </row>
    <row r="40" spans="1:11" s="198" customFormat="1" ht="30.75" customHeight="1">
      <c r="A40" s="193" t="s">
        <v>151</v>
      </c>
      <c r="B40" s="199">
        <v>1060</v>
      </c>
      <c r="C40" s="289">
        <f>SUM(C41:C47)</f>
        <v>-71</v>
      </c>
      <c r="D40" s="289">
        <f>SUM(D41:D47)</f>
        <v>-80</v>
      </c>
      <c r="E40" s="389">
        <f t="shared" ref="E40" si="4">SUM(E41:E47)</f>
        <v>-40</v>
      </c>
      <c r="F40" s="389">
        <f t="shared" ref="F40:F72" si="5">SUM(G40:J40)</f>
        <v>-80</v>
      </c>
      <c r="G40" s="389">
        <f t="shared" ref="G40:J40" si="6">SUM(G41:G47)</f>
        <v>-20</v>
      </c>
      <c r="H40" s="389">
        <f t="shared" si="6"/>
        <v>-21</v>
      </c>
      <c r="I40" s="389">
        <f t="shared" si="6"/>
        <v>-22</v>
      </c>
      <c r="J40" s="389">
        <f t="shared" si="6"/>
        <v>-17</v>
      </c>
      <c r="K40" s="195"/>
    </row>
    <row r="41" spans="1:11" s="198" customFormat="1" ht="30.75" customHeight="1">
      <c r="A41" s="196" t="s">
        <v>122</v>
      </c>
      <c r="B41" s="366">
        <v>1061</v>
      </c>
      <c r="C41" s="335" t="s">
        <v>200</v>
      </c>
      <c r="D41" s="201">
        <v>0</v>
      </c>
      <c r="E41" s="201" t="s">
        <v>200</v>
      </c>
      <c r="F41" s="202">
        <f t="shared" si="5"/>
        <v>0</v>
      </c>
      <c r="G41" s="201" t="s">
        <v>200</v>
      </c>
      <c r="H41" s="201" t="s">
        <v>200</v>
      </c>
      <c r="I41" s="201" t="s">
        <v>200</v>
      </c>
      <c r="J41" s="201" t="s">
        <v>200</v>
      </c>
      <c r="K41" s="197"/>
    </row>
    <row r="42" spans="1:11" s="198" customFormat="1" ht="30.75" customHeight="1">
      <c r="A42" s="196" t="s">
        <v>123</v>
      </c>
      <c r="B42" s="366">
        <v>1062</v>
      </c>
      <c r="C42" s="335" t="s">
        <v>200</v>
      </c>
      <c r="D42" s="201">
        <v>0</v>
      </c>
      <c r="E42" s="201" t="s">
        <v>200</v>
      </c>
      <c r="F42" s="202">
        <f t="shared" si="5"/>
        <v>0</v>
      </c>
      <c r="G42" s="201" t="s">
        <v>200</v>
      </c>
      <c r="H42" s="201" t="s">
        <v>200</v>
      </c>
      <c r="I42" s="201" t="s">
        <v>200</v>
      </c>
      <c r="J42" s="201" t="s">
        <v>200</v>
      </c>
      <c r="K42" s="197"/>
    </row>
    <row r="43" spans="1:11" s="198" customFormat="1" ht="30.75" customHeight="1">
      <c r="A43" s="196" t="s">
        <v>33</v>
      </c>
      <c r="B43" s="366">
        <v>1063</v>
      </c>
      <c r="C43" s="335" t="s">
        <v>200</v>
      </c>
      <c r="D43" s="201">
        <v>0</v>
      </c>
      <c r="E43" s="201" t="s">
        <v>200</v>
      </c>
      <c r="F43" s="202">
        <f t="shared" si="5"/>
        <v>0</v>
      </c>
      <c r="G43" s="201" t="s">
        <v>200</v>
      </c>
      <c r="H43" s="201" t="s">
        <v>200</v>
      </c>
      <c r="I43" s="201" t="s">
        <v>200</v>
      </c>
      <c r="J43" s="201" t="s">
        <v>200</v>
      </c>
      <c r="K43" s="197"/>
    </row>
    <row r="44" spans="1:11" s="198" customFormat="1" ht="30.75" customHeight="1">
      <c r="A44" s="196" t="s">
        <v>34</v>
      </c>
      <c r="B44" s="366">
        <v>1064</v>
      </c>
      <c r="C44" s="335" t="s">
        <v>200</v>
      </c>
      <c r="D44" s="201">
        <v>0</v>
      </c>
      <c r="E44" s="201" t="s">
        <v>200</v>
      </c>
      <c r="F44" s="202">
        <f t="shared" si="5"/>
        <v>0</v>
      </c>
      <c r="G44" s="201" t="s">
        <v>200</v>
      </c>
      <c r="H44" s="201" t="s">
        <v>200</v>
      </c>
      <c r="I44" s="201" t="s">
        <v>200</v>
      </c>
      <c r="J44" s="201" t="s">
        <v>200</v>
      </c>
      <c r="K44" s="197"/>
    </row>
    <row r="45" spans="1:11" s="198" customFormat="1" ht="30.75" customHeight="1">
      <c r="A45" s="196" t="s">
        <v>54</v>
      </c>
      <c r="B45" s="366">
        <v>1065</v>
      </c>
      <c r="C45" s="335" t="s">
        <v>200</v>
      </c>
      <c r="D45" s="201">
        <v>0</v>
      </c>
      <c r="E45" s="201" t="s">
        <v>200</v>
      </c>
      <c r="F45" s="202">
        <f t="shared" si="5"/>
        <v>0</v>
      </c>
      <c r="G45" s="201" t="s">
        <v>200</v>
      </c>
      <c r="H45" s="201" t="s">
        <v>200</v>
      </c>
      <c r="I45" s="201" t="s">
        <v>200</v>
      </c>
      <c r="J45" s="201" t="s">
        <v>200</v>
      </c>
      <c r="K45" s="197"/>
    </row>
    <row r="46" spans="1:11" s="198" customFormat="1" ht="30.75" customHeight="1">
      <c r="A46" s="196" t="s">
        <v>70</v>
      </c>
      <c r="B46" s="366">
        <v>1066</v>
      </c>
      <c r="C46" s="335">
        <v>-19</v>
      </c>
      <c r="D46" s="100">
        <v>-35</v>
      </c>
      <c r="E46" s="100">
        <v>-15</v>
      </c>
      <c r="F46" s="100">
        <f t="shared" si="5"/>
        <v>-35</v>
      </c>
      <c r="G46" s="100">
        <v>-10</v>
      </c>
      <c r="H46" s="100">
        <v>-10</v>
      </c>
      <c r="I46" s="100">
        <v>-10</v>
      </c>
      <c r="J46" s="100">
        <v>-5</v>
      </c>
      <c r="K46" s="197"/>
    </row>
    <row r="47" spans="1:11" s="198" customFormat="1" ht="30.75" customHeight="1">
      <c r="A47" s="196" t="s">
        <v>94</v>
      </c>
      <c r="B47" s="366">
        <v>1067</v>
      </c>
      <c r="C47" s="335">
        <v>-52</v>
      </c>
      <c r="D47" s="100">
        <v>-45</v>
      </c>
      <c r="E47" s="100">
        <v>-25</v>
      </c>
      <c r="F47" s="100">
        <f>SUM(G47:J47)</f>
        <v>-45</v>
      </c>
      <c r="G47" s="100">
        <v>-10</v>
      </c>
      <c r="H47" s="100">
        <v>-11</v>
      </c>
      <c r="I47" s="100">
        <v>-12</v>
      </c>
      <c r="J47" s="100">
        <v>-12</v>
      </c>
      <c r="K47" s="197"/>
    </row>
    <row r="48" spans="1:11" s="198" customFormat="1" ht="30.75" customHeight="1">
      <c r="A48" s="193" t="s">
        <v>244</v>
      </c>
      <c r="B48" s="199">
        <v>1070</v>
      </c>
      <c r="C48" s="287">
        <f>SUM(C49:C51)</f>
        <v>5295</v>
      </c>
      <c r="D48" s="146">
        <f>SUM(D49:D51)</f>
        <v>6000</v>
      </c>
      <c r="E48" s="155">
        <f t="shared" ref="E48" si="7">SUM(E49:E51)</f>
        <v>2240</v>
      </c>
      <c r="F48" s="155">
        <f t="shared" si="5"/>
        <v>3413</v>
      </c>
      <c r="G48" s="155">
        <f t="shared" ref="G48:J48" si="8">SUM(G49:G51)</f>
        <v>800</v>
      </c>
      <c r="H48" s="155">
        <f t="shared" si="8"/>
        <v>1443</v>
      </c>
      <c r="I48" s="155">
        <f t="shared" si="8"/>
        <v>570</v>
      </c>
      <c r="J48" s="155">
        <f t="shared" si="8"/>
        <v>600</v>
      </c>
      <c r="K48" s="195"/>
    </row>
    <row r="49" spans="1:11" s="198" customFormat="1" ht="30.75" customHeight="1">
      <c r="A49" s="196" t="s">
        <v>147</v>
      </c>
      <c r="B49" s="366">
        <v>1071</v>
      </c>
      <c r="C49" s="286">
        <v>0</v>
      </c>
      <c r="D49" s="183">
        <v>0</v>
      </c>
      <c r="E49" s="183">
        <v>0</v>
      </c>
      <c r="F49" s="202">
        <f t="shared" ref="F49:F56" si="9">SUM(G49:J49)</f>
        <v>0</v>
      </c>
      <c r="G49" s="202">
        <v>0</v>
      </c>
      <c r="H49" s="202">
        <v>0</v>
      </c>
      <c r="I49" s="202">
        <v>0</v>
      </c>
      <c r="J49" s="202">
        <v>0</v>
      </c>
      <c r="K49" s="197"/>
    </row>
    <row r="50" spans="1:11" s="198" customFormat="1" ht="30.75" customHeight="1">
      <c r="A50" s="196" t="s">
        <v>245</v>
      </c>
      <c r="B50" s="366">
        <v>1072</v>
      </c>
      <c r="C50" s="286">
        <v>0</v>
      </c>
      <c r="D50" s="183">
        <v>0</v>
      </c>
      <c r="E50" s="183">
        <v>0</v>
      </c>
      <c r="F50" s="202">
        <f t="shared" si="9"/>
        <v>0</v>
      </c>
      <c r="G50" s="202">
        <v>0</v>
      </c>
      <c r="H50" s="202">
        <v>0</v>
      </c>
      <c r="I50" s="202">
        <v>0</v>
      </c>
      <c r="J50" s="202">
        <v>0</v>
      </c>
      <c r="K50" s="197"/>
    </row>
    <row r="51" spans="1:11" s="198" customFormat="1" ht="30.75" customHeight="1">
      <c r="A51" s="196" t="s">
        <v>246</v>
      </c>
      <c r="B51" s="366">
        <v>1073</v>
      </c>
      <c r="C51" s="286">
        <v>5295</v>
      </c>
      <c r="D51" s="156">
        <v>6000</v>
      </c>
      <c r="E51" s="100">
        <v>2240</v>
      </c>
      <c r="F51" s="449">
        <f t="shared" si="9"/>
        <v>3413</v>
      </c>
      <c r="G51" s="156">
        <v>800</v>
      </c>
      <c r="H51" s="449">
        <v>1443</v>
      </c>
      <c r="I51" s="156">
        <v>570</v>
      </c>
      <c r="J51" s="156">
        <v>600</v>
      </c>
      <c r="K51" s="197"/>
    </row>
    <row r="52" spans="1:11" s="198" customFormat="1" ht="30.75" customHeight="1">
      <c r="A52" s="193" t="s">
        <v>72</v>
      </c>
      <c r="B52" s="199">
        <v>1080</v>
      </c>
      <c r="C52" s="289">
        <f>SUM(C53:C58)</f>
        <v>-2916</v>
      </c>
      <c r="D52" s="289">
        <f>SUM(D53:D58)</f>
        <v>-4000</v>
      </c>
      <c r="E52" s="101">
        <f>SUM(E53:E58)</f>
        <v>-1880</v>
      </c>
      <c r="F52" s="101">
        <f t="shared" si="5"/>
        <v>-2170</v>
      </c>
      <c r="G52" s="101">
        <f>SUM(G53:G58)</f>
        <v>-600</v>
      </c>
      <c r="H52" s="101">
        <f>SUM(H53:H58)</f>
        <v>-500</v>
      </c>
      <c r="I52" s="101">
        <f>SUM(I53:I58)</f>
        <v>-520</v>
      </c>
      <c r="J52" s="101">
        <f>SUM(J53:J58)</f>
        <v>-550</v>
      </c>
      <c r="K52" s="195"/>
    </row>
    <row r="53" spans="1:11" s="198" customFormat="1" ht="30.75" customHeight="1">
      <c r="A53" s="196" t="s">
        <v>147</v>
      </c>
      <c r="B53" s="366">
        <v>1081</v>
      </c>
      <c r="C53" s="286">
        <v>0</v>
      </c>
      <c r="D53" s="201">
        <v>0</v>
      </c>
      <c r="E53" s="100">
        <v>0</v>
      </c>
      <c r="F53" s="202">
        <f t="shared" si="9"/>
        <v>0</v>
      </c>
      <c r="G53" s="100" t="s">
        <v>200</v>
      </c>
      <c r="H53" s="203" t="s">
        <v>200</v>
      </c>
      <c r="I53" s="100" t="s">
        <v>200</v>
      </c>
      <c r="J53" s="100" t="s">
        <v>200</v>
      </c>
      <c r="K53" s="197"/>
    </row>
    <row r="54" spans="1:11" s="198" customFormat="1" ht="30.75" customHeight="1">
      <c r="A54" s="196" t="s">
        <v>444</v>
      </c>
      <c r="B54" s="366">
        <v>1082</v>
      </c>
      <c r="C54" s="286">
        <v>0</v>
      </c>
      <c r="D54" s="100">
        <v>0</v>
      </c>
      <c r="E54" s="100">
        <v>0</v>
      </c>
      <c r="F54" s="100">
        <f t="shared" si="9"/>
        <v>0</v>
      </c>
      <c r="G54" s="100">
        <v>0</v>
      </c>
      <c r="H54" s="203">
        <v>0</v>
      </c>
      <c r="I54" s="100">
        <v>0</v>
      </c>
      <c r="J54" s="100">
        <v>0</v>
      </c>
      <c r="K54" s="197"/>
    </row>
    <row r="55" spans="1:11" s="198" customFormat="1" ht="30.75" customHeight="1">
      <c r="A55" s="196" t="s">
        <v>61</v>
      </c>
      <c r="B55" s="366">
        <v>1083</v>
      </c>
      <c r="C55" s="286" t="s">
        <v>200</v>
      </c>
      <c r="D55" s="201">
        <v>0</v>
      </c>
      <c r="E55" s="100" t="s">
        <v>200</v>
      </c>
      <c r="F55" s="202">
        <f t="shared" si="9"/>
        <v>0</v>
      </c>
      <c r="G55" s="100" t="s">
        <v>200</v>
      </c>
      <c r="H55" s="203" t="s">
        <v>200</v>
      </c>
      <c r="I55" s="100" t="s">
        <v>200</v>
      </c>
      <c r="J55" s="100" t="s">
        <v>200</v>
      </c>
      <c r="K55" s="197"/>
    </row>
    <row r="56" spans="1:11" s="198" customFormat="1" ht="30.75" customHeight="1">
      <c r="A56" s="196" t="s">
        <v>45</v>
      </c>
      <c r="B56" s="366">
        <v>1084</v>
      </c>
      <c r="C56" s="286" t="s">
        <v>200</v>
      </c>
      <c r="D56" s="201">
        <v>0</v>
      </c>
      <c r="E56" s="100" t="s">
        <v>200</v>
      </c>
      <c r="F56" s="202">
        <f t="shared" si="9"/>
        <v>0</v>
      </c>
      <c r="G56" s="100" t="s">
        <v>200</v>
      </c>
      <c r="H56" s="203" t="s">
        <v>200</v>
      </c>
      <c r="I56" s="100" t="s">
        <v>200</v>
      </c>
      <c r="J56" s="100" t="s">
        <v>200</v>
      </c>
      <c r="K56" s="197"/>
    </row>
    <row r="57" spans="1:11" s="198" customFormat="1" ht="30.75" customHeight="1">
      <c r="A57" s="196" t="s">
        <v>53</v>
      </c>
      <c r="B57" s="366">
        <v>1085</v>
      </c>
      <c r="C57" s="286" t="s">
        <v>200</v>
      </c>
      <c r="D57" s="201">
        <v>0</v>
      </c>
      <c r="E57" s="100" t="s">
        <v>200</v>
      </c>
      <c r="F57" s="202">
        <f t="shared" si="5"/>
        <v>0</v>
      </c>
      <c r="G57" s="100" t="s">
        <v>200</v>
      </c>
      <c r="H57" s="203" t="s">
        <v>200</v>
      </c>
      <c r="I57" s="100" t="s">
        <v>200</v>
      </c>
      <c r="J57" s="100" t="s">
        <v>200</v>
      </c>
      <c r="K57" s="197"/>
    </row>
    <row r="58" spans="1:11" s="198" customFormat="1" ht="30.75" customHeight="1">
      <c r="A58" s="196" t="s">
        <v>160</v>
      </c>
      <c r="B58" s="366">
        <v>1086</v>
      </c>
      <c r="C58" s="286">
        <v>-2916</v>
      </c>
      <c r="D58" s="100">
        <v>-4000</v>
      </c>
      <c r="E58" s="100">
        <v>-1880</v>
      </c>
      <c r="F58" s="100">
        <f t="shared" si="5"/>
        <v>-2170</v>
      </c>
      <c r="G58" s="100">
        <v>-600</v>
      </c>
      <c r="H58" s="100">
        <v>-500</v>
      </c>
      <c r="I58" s="100">
        <v>-520</v>
      </c>
      <c r="J58" s="100">
        <v>-550</v>
      </c>
      <c r="K58" s="197"/>
    </row>
    <row r="59" spans="1:11" s="192" customFormat="1" ht="29.25" customHeight="1">
      <c r="A59" s="193" t="s">
        <v>4</v>
      </c>
      <c r="B59" s="194">
        <v>1100</v>
      </c>
      <c r="C59" s="287">
        <f>SUM(C18,C19,C40,C48,C52)</f>
        <v>-1413</v>
      </c>
      <c r="D59" s="101">
        <f>SUM(D18,D19,D40,D48,D52)</f>
        <v>-1490</v>
      </c>
      <c r="E59" s="389">
        <f t="shared" ref="E59" si="10">SUM(E18,E19,E40,E48,E52)</f>
        <v>-2646</v>
      </c>
      <c r="F59" s="101">
        <f t="shared" ref="F59:J59" si="11">SUM(F18,F19,F40,F48,F52)</f>
        <v>-2848</v>
      </c>
      <c r="G59" s="101">
        <f t="shared" si="11"/>
        <v>-709</v>
      </c>
      <c r="H59" s="101">
        <f t="shared" si="11"/>
        <v>-711</v>
      </c>
      <c r="I59" s="101">
        <f t="shared" si="11"/>
        <v>-713</v>
      </c>
      <c r="J59" s="101">
        <f t="shared" si="11"/>
        <v>-715</v>
      </c>
      <c r="K59" s="195"/>
    </row>
    <row r="60" spans="1:11" s="198" customFormat="1" ht="39" customHeight="1">
      <c r="A60" s="204" t="s">
        <v>523</v>
      </c>
      <c r="B60" s="366">
        <v>1110</v>
      </c>
      <c r="C60" s="335">
        <v>1511</v>
      </c>
      <c r="D60" s="156">
        <v>1425</v>
      </c>
      <c r="E60" s="100">
        <v>2550</v>
      </c>
      <c r="F60" s="156">
        <f t="shared" ref="F60" si="12">SUM(G60:J60)</f>
        <v>2600</v>
      </c>
      <c r="G60" s="156">
        <v>650</v>
      </c>
      <c r="H60" s="156">
        <v>650</v>
      </c>
      <c r="I60" s="156">
        <v>650</v>
      </c>
      <c r="J60" s="156">
        <v>650</v>
      </c>
      <c r="K60" s="197"/>
    </row>
    <row r="61" spans="1:11" s="198" customFormat="1" ht="42.75" customHeight="1">
      <c r="A61" s="204" t="s">
        <v>524</v>
      </c>
      <c r="B61" s="366">
        <v>1120</v>
      </c>
      <c r="C61" s="335">
        <v>-8</v>
      </c>
      <c r="D61" s="201">
        <v>0</v>
      </c>
      <c r="E61" s="100">
        <v>-3</v>
      </c>
      <c r="F61" s="202">
        <f>SUM(G61:J61)</f>
        <v>0</v>
      </c>
      <c r="G61" s="205" t="s">
        <v>200</v>
      </c>
      <c r="H61" s="205" t="s">
        <v>200</v>
      </c>
      <c r="I61" s="205" t="s">
        <v>200</v>
      </c>
      <c r="J61" s="205" t="s">
        <v>200</v>
      </c>
      <c r="K61" s="197"/>
    </row>
    <row r="62" spans="1:11" s="198" customFormat="1" ht="30.75" customHeight="1">
      <c r="A62" s="193" t="s">
        <v>442</v>
      </c>
      <c r="B62" s="199">
        <v>1130</v>
      </c>
      <c r="C62" s="287">
        <v>0</v>
      </c>
      <c r="D62" s="201">
        <v>0</v>
      </c>
      <c r="E62" s="100">
        <v>0</v>
      </c>
      <c r="F62" s="206">
        <f t="shared" si="5"/>
        <v>0</v>
      </c>
      <c r="G62" s="206"/>
      <c r="H62" s="206"/>
      <c r="I62" s="206"/>
      <c r="J62" s="206"/>
      <c r="K62" s="195"/>
    </row>
    <row r="63" spans="1:11" s="198" customFormat="1" ht="30.75" customHeight="1">
      <c r="A63" s="193" t="s">
        <v>537</v>
      </c>
      <c r="B63" s="199">
        <v>1140</v>
      </c>
      <c r="C63" s="287">
        <v>-253</v>
      </c>
      <c r="D63" s="101">
        <v>-215</v>
      </c>
      <c r="E63" s="101">
        <v>-160</v>
      </c>
      <c r="F63" s="101">
        <f>SUM(G63:J63)</f>
        <v>-72</v>
      </c>
      <c r="G63" s="101">
        <v>-21</v>
      </c>
      <c r="H63" s="101">
        <v>-19</v>
      </c>
      <c r="I63" s="101">
        <v>-17</v>
      </c>
      <c r="J63" s="101">
        <v>-15</v>
      </c>
      <c r="K63" s="195"/>
    </row>
    <row r="64" spans="1:11" s="198" customFormat="1" ht="30.75" customHeight="1">
      <c r="A64" s="193" t="s">
        <v>206</v>
      </c>
      <c r="B64" s="199">
        <v>1150</v>
      </c>
      <c r="C64" s="287">
        <f>SUM(C65:C66)</f>
        <v>343</v>
      </c>
      <c r="D64" s="155">
        <v>280</v>
      </c>
      <c r="E64" s="155">
        <f t="shared" ref="E64" si="13">SUM(E65:E66)</f>
        <v>420</v>
      </c>
      <c r="F64" s="155">
        <f t="shared" si="5"/>
        <v>320</v>
      </c>
      <c r="G64" s="155">
        <f t="shared" ref="G64:J64" si="14">SUM(G65:G66)</f>
        <v>80</v>
      </c>
      <c r="H64" s="155">
        <f t="shared" si="14"/>
        <v>80</v>
      </c>
      <c r="I64" s="155">
        <f t="shared" si="14"/>
        <v>80</v>
      </c>
      <c r="J64" s="155">
        <f t="shared" si="14"/>
        <v>80</v>
      </c>
      <c r="K64" s="195"/>
    </row>
    <row r="65" spans="1:11" s="198" customFormat="1" ht="30.75" customHeight="1">
      <c r="A65" s="196" t="s">
        <v>147</v>
      </c>
      <c r="B65" s="366">
        <v>1151</v>
      </c>
      <c r="C65" s="286"/>
      <c r="D65" s="201">
        <v>0</v>
      </c>
      <c r="E65" s="156"/>
      <c r="F65" s="202">
        <f t="shared" si="5"/>
        <v>0</v>
      </c>
      <c r="G65" s="202"/>
      <c r="H65" s="202"/>
      <c r="I65" s="202"/>
      <c r="J65" s="202"/>
      <c r="K65" s="197"/>
    </row>
    <row r="66" spans="1:11" s="198" customFormat="1" ht="40.5" customHeight="1">
      <c r="A66" s="196" t="s">
        <v>526</v>
      </c>
      <c r="B66" s="366">
        <v>1152</v>
      </c>
      <c r="C66" s="286">
        <v>343</v>
      </c>
      <c r="D66" s="156">
        <v>280</v>
      </c>
      <c r="E66" s="156">
        <v>420</v>
      </c>
      <c r="F66" s="156">
        <f t="shared" si="5"/>
        <v>320</v>
      </c>
      <c r="G66" s="156">
        <v>80</v>
      </c>
      <c r="H66" s="156">
        <v>80</v>
      </c>
      <c r="I66" s="156">
        <v>80</v>
      </c>
      <c r="J66" s="156">
        <v>80</v>
      </c>
      <c r="K66" s="197"/>
    </row>
    <row r="67" spans="1:11" s="198" customFormat="1" ht="30.75" customHeight="1">
      <c r="A67" s="193" t="s">
        <v>247</v>
      </c>
      <c r="B67" s="199">
        <v>1160</v>
      </c>
      <c r="C67" s="287">
        <f>SUM(C68:C69)</f>
        <v>-406</v>
      </c>
      <c r="D67" s="183">
        <v>0</v>
      </c>
      <c r="E67" s="101">
        <f t="shared" ref="E67" si="15">SUM(E68:E69)</f>
        <v>-161</v>
      </c>
      <c r="F67" s="206">
        <f t="shared" si="5"/>
        <v>0</v>
      </c>
      <c r="G67" s="206">
        <f t="shared" ref="G67:J67" si="16">SUM(G68:G69)</f>
        <v>0</v>
      </c>
      <c r="H67" s="206">
        <f t="shared" si="16"/>
        <v>0</v>
      </c>
      <c r="I67" s="206">
        <f t="shared" si="16"/>
        <v>0</v>
      </c>
      <c r="J67" s="206">
        <f t="shared" si="16"/>
        <v>0</v>
      </c>
      <c r="K67" s="195"/>
    </row>
    <row r="68" spans="1:11" s="198" customFormat="1" ht="30.75" customHeight="1">
      <c r="A68" s="196" t="s">
        <v>147</v>
      </c>
      <c r="B68" s="366">
        <v>1161</v>
      </c>
      <c r="C68" s="286" t="s">
        <v>200</v>
      </c>
      <c r="D68" s="201">
        <v>0</v>
      </c>
      <c r="E68" s="201" t="s">
        <v>200</v>
      </c>
      <c r="F68" s="202">
        <f>SUM(G68:J68)</f>
        <v>0</v>
      </c>
      <c r="G68" s="205" t="s">
        <v>200</v>
      </c>
      <c r="H68" s="205" t="s">
        <v>200</v>
      </c>
      <c r="I68" s="205" t="s">
        <v>200</v>
      </c>
      <c r="J68" s="205" t="s">
        <v>200</v>
      </c>
      <c r="K68" s="197"/>
    </row>
    <row r="69" spans="1:11" s="198" customFormat="1" ht="30.75" customHeight="1">
      <c r="A69" s="196" t="s">
        <v>527</v>
      </c>
      <c r="B69" s="366">
        <v>1162</v>
      </c>
      <c r="C69" s="100">
        <v>-406</v>
      </c>
      <c r="D69" s="201">
        <v>0</v>
      </c>
      <c r="E69" s="100">
        <v>-161</v>
      </c>
      <c r="F69" s="202">
        <f>SUM(G69:J69)</f>
        <v>0</v>
      </c>
      <c r="G69" s="205" t="s">
        <v>200</v>
      </c>
      <c r="H69" s="205" t="s">
        <v>200</v>
      </c>
      <c r="I69" s="205" t="s">
        <v>200</v>
      </c>
      <c r="J69" s="205" t="s">
        <v>200</v>
      </c>
      <c r="K69" s="197"/>
    </row>
    <row r="70" spans="1:11" s="192" customFormat="1" ht="29.25" customHeight="1">
      <c r="A70" s="193" t="s">
        <v>79</v>
      </c>
      <c r="B70" s="194">
        <v>1170</v>
      </c>
      <c r="C70" s="289">
        <f>SUM(C59,C60,C61,C62,C63,C64,C67)</f>
        <v>-226</v>
      </c>
      <c r="D70" s="273">
        <f>SUM(D59,D60,D61,D62,D63,D64,D67)</f>
        <v>0</v>
      </c>
      <c r="E70" s="184">
        <f t="shared" ref="E70" si="17">SUM(E59,E60,E61,E62,E63,E64,E67)</f>
        <v>0</v>
      </c>
      <c r="F70" s="184">
        <f t="shared" ref="F70:J70" si="18">SUM(F59,F60,F61,F62,F63,F64,F67)</f>
        <v>0</v>
      </c>
      <c r="G70" s="184">
        <f t="shared" si="18"/>
        <v>0</v>
      </c>
      <c r="H70" s="184">
        <f t="shared" si="18"/>
        <v>0</v>
      </c>
      <c r="I70" s="184">
        <f t="shared" si="18"/>
        <v>0</v>
      </c>
      <c r="J70" s="184">
        <f t="shared" si="18"/>
        <v>0</v>
      </c>
      <c r="K70" s="195"/>
    </row>
    <row r="71" spans="1:11" s="198" customFormat="1" ht="30.75" customHeight="1">
      <c r="A71" s="196" t="s">
        <v>209</v>
      </c>
      <c r="B71" s="366">
        <v>1180</v>
      </c>
      <c r="C71" s="286">
        <v>0</v>
      </c>
      <c r="D71" s="100">
        <v>0</v>
      </c>
      <c r="E71" s="100">
        <v>0</v>
      </c>
      <c r="F71" s="100">
        <f t="shared" si="5"/>
        <v>0</v>
      </c>
      <c r="G71" s="100"/>
      <c r="H71" s="100"/>
      <c r="I71" s="100"/>
      <c r="J71" s="100"/>
      <c r="K71" s="197"/>
    </row>
    <row r="72" spans="1:11" s="198" customFormat="1" ht="30.75" customHeight="1">
      <c r="A72" s="196" t="s">
        <v>210</v>
      </c>
      <c r="B72" s="366">
        <v>1181</v>
      </c>
      <c r="C72" s="290"/>
      <c r="D72" s="183">
        <v>0</v>
      </c>
      <c r="E72" s="183"/>
      <c r="F72" s="202">
        <f t="shared" si="5"/>
        <v>0</v>
      </c>
      <c r="G72" s="202"/>
      <c r="H72" s="202"/>
      <c r="I72" s="202"/>
      <c r="J72" s="202"/>
      <c r="K72" s="197"/>
    </row>
    <row r="73" spans="1:11" s="198" customFormat="1" ht="30.75" customHeight="1">
      <c r="A73" s="196" t="s">
        <v>211</v>
      </c>
      <c r="B73" s="366">
        <v>1190</v>
      </c>
      <c r="C73" s="290"/>
      <c r="D73" s="183">
        <v>0</v>
      </c>
      <c r="E73" s="183"/>
      <c r="F73" s="202">
        <f>SUM(G73:J73)</f>
        <v>0</v>
      </c>
      <c r="G73" s="202"/>
      <c r="H73" s="202"/>
      <c r="I73" s="202"/>
      <c r="J73" s="202"/>
      <c r="K73" s="197"/>
    </row>
    <row r="74" spans="1:11" s="198" customFormat="1" ht="30.75" customHeight="1">
      <c r="A74" s="196" t="s">
        <v>212</v>
      </c>
      <c r="B74" s="366">
        <v>1191</v>
      </c>
      <c r="C74" s="286" t="s">
        <v>200</v>
      </c>
      <c r="D74" s="201">
        <v>0</v>
      </c>
      <c r="E74" s="201" t="s">
        <v>200</v>
      </c>
      <c r="F74" s="202">
        <f>SUM(G74:J74)</f>
        <v>0</v>
      </c>
      <c r="G74" s="205" t="s">
        <v>200</v>
      </c>
      <c r="H74" s="205" t="s">
        <v>200</v>
      </c>
      <c r="I74" s="205" t="s">
        <v>200</v>
      </c>
      <c r="J74" s="205" t="s">
        <v>200</v>
      </c>
      <c r="K74" s="197"/>
    </row>
    <row r="75" spans="1:11" s="198" customFormat="1" ht="30.75" customHeight="1">
      <c r="A75" s="193" t="s">
        <v>292</v>
      </c>
      <c r="B75" s="199">
        <v>1200</v>
      </c>
      <c r="C75" s="287">
        <f>SUM(C70,C71,C72,C73,C74)</f>
        <v>-226</v>
      </c>
      <c r="D75" s="146">
        <f>SUM(D70,D71,D72,D73,D74)</f>
        <v>0</v>
      </c>
      <c r="E75" s="184">
        <f t="shared" ref="E75" si="19">SUM(E70,E71,E72,E73,E74)</f>
        <v>0</v>
      </c>
      <c r="F75" s="184">
        <f t="shared" ref="F75:J75" si="20">SUM(F70,F71,F72,F73,F74)</f>
        <v>0</v>
      </c>
      <c r="G75" s="184">
        <f t="shared" si="20"/>
        <v>0</v>
      </c>
      <c r="H75" s="184">
        <f t="shared" si="20"/>
        <v>0</v>
      </c>
      <c r="I75" s="184">
        <f t="shared" si="20"/>
        <v>0</v>
      </c>
      <c r="J75" s="184">
        <f t="shared" si="20"/>
        <v>0</v>
      </c>
      <c r="K75" s="195"/>
    </row>
    <row r="76" spans="1:11" s="198" customFormat="1" ht="30.75" customHeight="1">
      <c r="A76" s="196" t="s">
        <v>23</v>
      </c>
      <c r="B76" s="366">
        <v>1201</v>
      </c>
      <c r="C76" s="290"/>
      <c r="D76" s="156"/>
      <c r="E76" s="156"/>
      <c r="F76" s="207">
        <f>SUM(G76:J76)</f>
        <v>0</v>
      </c>
      <c r="G76" s="207">
        <f t="shared" ref="G76:J76" si="21">G75</f>
        <v>0</v>
      </c>
      <c r="H76" s="207">
        <f t="shared" si="21"/>
        <v>0</v>
      </c>
      <c r="I76" s="207">
        <f t="shared" si="21"/>
        <v>0</v>
      </c>
      <c r="J76" s="207">
        <f t="shared" si="21"/>
        <v>0</v>
      </c>
      <c r="K76" s="197"/>
    </row>
    <row r="77" spans="1:11" s="198" customFormat="1" ht="30.75" customHeight="1">
      <c r="A77" s="196" t="s">
        <v>24</v>
      </c>
      <c r="B77" s="366">
        <v>1202</v>
      </c>
      <c r="C77" s="286">
        <v>-226</v>
      </c>
      <c r="D77" s="100"/>
      <c r="E77" s="207"/>
      <c r="F77" s="202"/>
      <c r="G77" s="207"/>
      <c r="H77" s="207"/>
      <c r="I77" s="207"/>
      <c r="J77" s="207"/>
      <c r="K77" s="197"/>
    </row>
    <row r="78" spans="1:11" s="198" customFormat="1" ht="30.75" customHeight="1">
      <c r="A78" s="193" t="s">
        <v>18</v>
      </c>
      <c r="B78" s="199">
        <v>1210</v>
      </c>
      <c r="C78" s="287">
        <f>SUM(C8,C48,C60,C62,C64,C72,C73)</f>
        <v>44029</v>
      </c>
      <c r="D78" s="146">
        <f>SUM(D8,D48,D60,D62,D64,D72,D73)</f>
        <v>49643</v>
      </c>
      <c r="E78" s="389">
        <f t="shared" ref="E78" si="22">SUM(E8,E48,E60,E62,E64,E72,E73)</f>
        <v>43641</v>
      </c>
      <c r="F78" s="155">
        <f t="shared" ref="F78:J78" si="23">SUM(F8,F48,F60,F62,F64,F72,F73)</f>
        <v>46482</v>
      </c>
      <c r="G78" s="155">
        <f t="shared" si="23"/>
        <v>11973</v>
      </c>
      <c r="H78" s="155">
        <f t="shared" si="23"/>
        <v>12164</v>
      </c>
      <c r="I78" s="155">
        <f t="shared" si="23"/>
        <v>11000</v>
      </c>
      <c r="J78" s="155">
        <f t="shared" si="23"/>
        <v>11345</v>
      </c>
      <c r="K78" s="195"/>
    </row>
    <row r="79" spans="1:11" s="198" customFormat="1" ht="30.75" customHeight="1">
      <c r="A79" s="193" t="s">
        <v>92</v>
      </c>
      <c r="B79" s="199">
        <v>1220</v>
      </c>
      <c r="C79" s="287">
        <f>SUM(C9,C19,C40,C52,C61,C63,C67,C71,C74)</f>
        <v>-44255</v>
      </c>
      <c r="D79" s="146">
        <f>SUM(D9,D19,D40,D52,D61,D63,D67,D71,D74)</f>
        <v>-49643</v>
      </c>
      <c r="E79" s="389">
        <f t="shared" ref="E79" si="24">SUM(E9,E19,E40,E52,E61,E63,E67,E71,E74)</f>
        <v>-43641</v>
      </c>
      <c r="F79" s="389">
        <f t="shared" ref="F79:J79" si="25">SUM(F9,F19,F40,F52,F61,F63,F67,F71,F74)</f>
        <v>-46482</v>
      </c>
      <c r="G79" s="389">
        <f t="shared" si="25"/>
        <v>-11973</v>
      </c>
      <c r="H79" s="389">
        <f t="shared" si="25"/>
        <v>-12164</v>
      </c>
      <c r="I79" s="389">
        <f t="shared" si="25"/>
        <v>-11000</v>
      </c>
      <c r="J79" s="389">
        <f t="shared" si="25"/>
        <v>-11345</v>
      </c>
      <c r="K79" s="195"/>
    </row>
    <row r="80" spans="1:11" s="198" customFormat="1" ht="30.75" customHeight="1">
      <c r="A80" s="196" t="s">
        <v>161</v>
      </c>
      <c r="B80" s="366">
        <v>1230</v>
      </c>
      <c r="C80" s="290"/>
      <c r="D80" s="183">
        <v>0</v>
      </c>
      <c r="E80" s="384"/>
      <c r="F80" s="202">
        <f>SUM(G80:J80)</f>
        <v>0</v>
      </c>
      <c r="G80" s="202"/>
      <c r="H80" s="202"/>
      <c r="I80" s="202"/>
      <c r="J80" s="202"/>
      <c r="K80" s="197"/>
    </row>
    <row r="81" spans="1:11" s="198" customFormat="1" ht="30.75" customHeight="1">
      <c r="A81" s="193" t="s">
        <v>116</v>
      </c>
      <c r="B81" s="199"/>
      <c r="C81" s="291"/>
      <c r="D81" s="246"/>
      <c r="E81" s="389"/>
      <c r="F81" s="206"/>
      <c r="G81" s="206"/>
      <c r="H81" s="206"/>
      <c r="I81" s="206"/>
      <c r="J81" s="206"/>
      <c r="K81" s="195"/>
    </row>
    <row r="82" spans="1:11" s="198" customFormat="1" ht="30.75" customHeight="1">
      <c r="A82" s="196" t="s">
        <v>248</v>
      </c>
      <c r="B82" s="366">
        <v>1300</v>
      </c>
      <c r="C82" s="290">
        <f>C59</f>
        <v>-1413</v>
      </c>
      <c r="D82" s="274">
        <f>D59</f>
        <v>-1490</v>
      </c>
      <c r="E82" s="384">
        <f>E59</f>
        <v>-2646</v>
      </c>
      <c r="F82" s="384">
        <f t="shared" ref="F82:F87" si="26">SUM(G82:J82)</f>
        <v>-2848</v>
      </c>
      <c r="G82" s="384">
        <f>G59</f>
        <v>-709</v>
      </c>
      <c r="H82" s="384">
        <f>H59</f>
        <v>-711</v>
      </c>
      <c r="I82" s="384">
        <f>I59</f>
        <v>-713</v>
      </c>
      <c r="J82" s="384">
        <f>J59</f>
        <v>-715</v>
      </c>
      <c r="K82" s="197"/>
    </row>
    <row r="83" spans="1:11" s="198" customFormat="1" ht="30.75" customHeight="1">
      <c r="A83" s="196" t="s">
        <v>273</v>
      </c>
      <c r="B83" s="366">
        <v>1301</v>
      </c>
      <c r="C83" s="290">
        <f>C93</f>
        <v>2590</v>
      </c>
      <c r="D83" s="274">
        <f>D93</f>
        <v>2600</v>
      </c>
      <c r="E83" s="384">
        <f>E93</f>
        <v>2410</v>
      </c>
      <c r="F83" s="384">
        <f t="shared" si="26"/>
        <v>2280</v>
      </c>
      <c r="G83" s="384">
        <f>G93</f>
        <v>570</v>
      </c>
      <c r="H83" s="384">
        <f>H93</f>
        <v>570</v>
      </c>
      <c r="I83" s="384">
        <f>I93</f>
        <v>570</v>
      </c>
      <c r="J83" s="384">
        <f>J93</f>
        <v>570</v>
      </c>
      <c r="K83" s="197"/>
    </row>
    <row r="84" spans="1:11" s="198" customFormat="1" ht="30.75" customHeight="1">
      <c r="A84" s="196" t="s">
        <v>274</v>
      </c>
      <c r="B84" s="366">
        <v>1302</v>
      </c>
      <c r="C84" s="290">
        <f>C49</f>
        <v>0</v>
      </c>
      <c r="D84" s="183">
        <v>0</v>
      </c>
      <c r="E84" s="384">
        <f t="shared" ref="E84" si="27">E49</f>
        <v>0</v>
      </c>
      <c r="F84" s="202">
        <f t="shared" si="26"/>
        <v>0</v>
      </c>
      <c r="G84" s="202">
        <f t="shared" ref="G84:J84" si="28">G49</f>
        <v>0</v>
      </c>
      <c r="H84" s="202">
        <f t="shared" si="28"/>
        <v>0</v>
      </c>
      <c r="I84" s="202">
        <f t="shared" si="28"/>
        <v>0</v>
      </c>
      <c r="J84" s="202">
        <f t="shared" si="28"/>
        <v>0</v>
      </c>
      <c r="K84" s="197"/>
    </row>
    <row r="85" spans="1:11" s="198" customFormat="1" ht="30.75" customHeight="1">
      <c r="A85" s="196" t="s">
        <v>275</v>
      </c>
      <c r="B85" s="366">
        <v>1303</v>
      </c>
      <c r="C85" s="290">
        <f>C53</f>
        <v>0</v>
      </c>
      <c r="D85" s="183">
        <v>0</v>
      </c>
      <c r="E85" s="384">
        <f t="shared" ref="E85" si="29">E53</f>
        <v>0</v>
      </c>
      <c r="F85" s="202">
        <f t="shared" si="26"/>
        <v>0</v>
      </c>
      <c r="G85" s="202">
        <v>0</v>
      </c>
      <c r="H85" s="202">
        <v>0</v>
      </c>
      <c r="I85" s="202">
        <v>0</v>
      </c>
      <c r="J85" s="202">
        <v>0</v>
      </c>
      <c r="K85" s="197"/>
    </row>
    <row r="86" spans="1:11" s="198" customFormat="1" ht="30.75" customHeight="1">
      <c r="A86" s="196" t="s">
        <v>276</v>
      </c>
      <c r="B86" s="366">
        <v>1304</v>
      </c>
      <c r="C86" s="290">
        <f>C50</f>
        <v>0</v>
      </c>
      <c r="D86" s="183">
        <v>0</v>
      </c>
      <c r="E86" s="384">
        <f t="shared" ref="E86" si="30">E50</f>
        <v>0</v>
      </c>
      <c r="F86" s="202">
        <f t="shared" si="26"/>
        <v>0</v>
      </c>
      <c r="G86" s="202">
        <f t="shared" ref="G86:J86" si="31">G50</f>
        <v>0</v>
      </c>
      <c r="H86" s="202">
        <f t="shared" si="31"/>
        <v>0</v>
      </c>
      <c r="I86" s="202">
        <f t="shared" si="31"/>
        <v>0</v>
      </c>
      <c r="J86" s="202">
        <f t="shared" si="31"/>
        <v>0</v>
      </c>
      <c r="K86" s="197"/>
    </row>
    <row r="87" spans="1:11" s="198" customFormat="1" ht="30.75" customHeight="1">
      <c r="A87" s="196" t="s">
        <v>277</v>
      </c>
      <c r="B87" s="366">
        <v>1305</v>
      </c>
      <c r="C87" s="290">
        <f>C54</f>
        <v>0</v>
      </c>
      <c r="D87" s="384">
        <v>0</v>
      </c>
      <c r="E87" s="384">
        <f>E54</f>
        <v>0</v>
      </c>
      <c r="F87" s="384">
        <f t="shared" si="26"/>
        <v>0</v>
      </c>
      <c r="G87" s="384">
        <f>G54</f>
        <v>0</v>
      </c>
      <c r="H87" s="384">
        <f>H54</f>
        <v>0</v>
      </c>
      <c r="I87" s="384">
        <f>I54</f>
        <v>0</v>
      </c>
      <c r="J87" s="384">
        <f>J54</f>
        <v>0</v>
      </c>
      <c r="K87" s="197"/>
    </row>
    <row r="88" spans="1:11" s="198" customFormat="1" ht="30.75" customHeight="1">
      <c r="A88" s="193" t="s">
        <v>106</v>
      </c>
      <c r="B88" s="199">
        <v>1310</v>
      </c>
      <c r="C88" s="287">
        <f>C82+C83-C84-C85-C86-C87</f>
        <v>1177</v>
      </c>
      <c r="D88" s="146">
        <f>D82+D83-D84-D85-D86-D87</f>
        <v>1110</v>
      </c>
      <c r="E88" s="101">
        <f>E82+E83-E84-E85-E86-E87</f>
        <v>-236</v>
      </c>
      <c r="F88" s="389">
        <f t="shared" ref="F88:J88" si="32">F82+F83-F84-F85-F86-F87</f>
        <v>-568</v>
      </c>
      <c r="G88" s="389">
        <f t="shared" si="32"/>
        <v>-139</v>
      </c>
      <c r="H88" s="389">
        <f t="shared" si="32"/>
        <v>-141</v>
      </c>
      <c r="I88" s="389">
        <f t="shared" si="32"/>
        <v>-143</v>
      </c>
      <c r="J88" s="389">
        <f t="shared" si="32"/>
        <v>-145</v>
      </c>
      <c r="K88" s="195"/>
    </row>
    <row r="89" spans="1:11" s="198" customFormat="1" ht="30.75" customHeight="1">
      <c r="A89" s="193" t="s">
        <v>155</v>
      </c>
      <c r="B89" s="199"/>
      <c r="C89" s="290"/>
      <c r="D89" s="246"/>
      <c r="E89" s="389"/>
      <c r="F89" s="206"/>
      <c r="G89" s="206"/>
      <c r="H89" s="206"/>
      <c r="I89" s="206"/>
      <c r="J89" s="206"/>
      <c r="K89" s="195"/>
    </row>
    <row r="90" spans="1:11" s="198" customFormat="1" ht="30.75" customHeight="1">
      <c r="A90" s="196" t="s">
        <v>360</v>
      </c>
      <c r="B90" s="366">
        <v>1400</v>
      </c>
      <c r="C90" s="334">
        <v>11408</v>
      </c>
      <c r="D90" s="384">
        <v>14139</v>
      </c>
      <c r="E90" s="384">
        <v>8484</v>
      </c>
      <c r="F90" s="384">
        <f t="shared" ref="F90:F95" si="33">SUM(G90:J90)</f>
        <v>10597</v>
      </c>
      <c r="G90" s="384">
        <v>3213</v>
      </c>
      <c r="H90" s="384">
        <v>2553</v>
      </c>
      <c r="I90" s="384">
        <v>2238</v>
      </c>
      <c r="J90" s="384">
        <v>2593</v>
      </c>
      <c r="K90" s="197"/>
    </row>
    <row r="91" spans="1:11" s="198" customFormat="1" ht="30.75" customHeight="1">
      <c r="A91" s="196" t="s">
        <v>5</v>
      </c>
      <c r="B91" s="366">
        <v>1410</v>
      </c>
      <c r="C91" s="334">
        <v>21701</v>
      </c>
      <c r="D91" s="99">
        <v>24465</v>
      </c>
      <c r="E91" s="99">
        <v>23685</v>
      </c>
      <c r="F91" s="446">
        <f t="shared" si="33"/>
        <v>24975</v>
      </c>
      <c r="G91" s="99">
        <v>6070</v>
      </c>
      <c r="H91" s="446">
        <v>6770</v>
      </c>
      <c r="I91" s="99">
        <v>6065</v>
      </c>
      <c r="J91" s="99">
        <v>6070</v>
      </c>
      <c r="K91" s="197"/>
    </row>
    <row r="92" spans="1:11" s="198" customFormat="1" ht="30.75" customHeight="1">
      <c r="A92" s="196" t="s">
        <v>6</v>
      </c>
      <c r="B92" s="366">
        <v>1420</v>
      </c>
      <c r="C92" s="334">
        <v>4440</v>
      </c>
      <c r="D92" s="99">
        <v>5190</v>
      </c>
      <c r="E92" s="99">
        <v>4996</v>
      </c>
      <c r="F92" s="446">
        <f t="shared" si="33"/>
        <v>5303</v>
      </c>
      <c r="G92" s="99">
        <v>1290</v>
      </c>
      <c r="H92" s="446">
        <v>1443</v>
      </c>
      <c r="I92" s="99">
        <v>1280</v>
      </c>
      <c r="J92" s="99">
        <v>1290</v>
      </c>
      <c r="K92" s="197"/>
    </row>
    <row r="93" spans="1:11" s="198" customFormat="1" ht="30.75" customHeight="1">
      <c r="A93" s="196" t="s">
        <v>7</v>
      </c>
      <c r="B93" s="366">
        <v>1430</v>
      </c>
      <c r="C93" s="334">
        <v>2590</v>
      </c>
      <c r="D93" s="99">
        <v>2600</v>
      </c>
      <c r="E93" s="99">
        <v>2410</v>
      </c>
      <c r="F93" s="99">
        <f t="shared" si="33"/>
        <v>2280</v>
      </c>
      <c r="G93" s="99">
        <v>570</v>
      </c>
      <c r="H93" s="99">
        <v>570</v>
      </c>
      <c r="I93" s="99">
        <v>570</v>
      </c>
      <c r="J93" s="99">
        <v>570</v>
      </c>
      <c r="K93" s="197"/>
    </row>
    <row r="94" spans="1:11" s="198" customFormat="1" ht="30.75" customHeight="1">
      <c r="A94" s="196" t="s">
        <v>26</v>
      </c>
      <c r="B94" s="366">
        <v>1440</v>
      </c>
      <c r="C94" s="334">
        <v>3449</v>
      </c>
      <c r="D94" s="99">
        <v>3034</v>
      </c>
      <c r="E94" s="351">
        <v>3742</v>
      </c>
      <c r="F94" s="99">
        <f t="shared" si="33"/>
        <v>3255</v>
      </c>
      <c r="G94" s="99">
        <v>809</v>
      </c>
      <c r="H94" s="99">
        <v>809</v>
      </c>
      <c r="I94" s="99">
        <v>830</v>
      </c>
      <c r="J94" s="99">
        <v>807</v>
      </c>
      <c r="K94" s="197"/>
    </row>
    <row r="95" spans="1:11" s="198" customFormat="1" ht="30.75" customHeight="1">
      <c r="A95" s="193" t="s">
        <v>49</v>
      </c>
      <c r="B95" s="199">
        <v>1450</v>
      </c>
      <c r="C95" s="289">
        <f>SUM(C90,C91:C94)</f>
        <v>43588</v>
      </c>
      <c r="D95" s="289">
        <f>SUM(D90,D91:D94)</f>
        <v>49428</v>
      </c>
      <c r="E95" s="352">
        <f>SUM(E90,E91:E94)</f>
        <v>43317</v>
      </c>
      <c r="F95" s="389">
        <f t="shared" si="33"/>
        <v>46410</v>
      </c>
      <c r="G95" s="389">
        <f>SUM(G90,G91:G94)</f>
        <v>11952</v>
      </c>
      <c r="H95" s="389">
        <f>SUM(H90,H91:H94)</f>
        <v>12145</v>
      </c>
      <c r="I95" s="389">
        <f>SUM(I90,I91:I94)</f>
        <v>10983</v>
      </c>
      <c r="J95" s="389">
        <f>SUM(J90,J91:J94)</f>
        <v>11330</v>
      </c>
      <c r="K95" s="195"/>
    </row>
    <row r="96" spans="1:11" s="192" customFormat="1" ht="20.100000000000001" customHeight="1">
      <c r="A96" s="208"/>
      <c r="B96" s="209"/>
      <c r="C96" s="210"/>
      <c r="D96" s="210"/>
      <c r="E96" s="210"/>
      <c r="F96" s="210"/>
      <c r="G96" s="210"/>
      <c r="H96" s="210"/>
      <c r="I96" s="210"/>
      <c r="J96" s="210"/>
      <c r="K96" s="211"/>
    </row>
    <row r="97" spans="1:10" ht="16.5" customHeight="1">
      <c r="A97" s="212"/>
      <c r="C97" s="213"/>
      <c r="D97" s="214"/>
      <c r="E97" s="214"/>
      <c r="F97" s="214"/>
      <c r="G97" s="214"/>
      <c r="H97" s="214"/>
      <c r="I97" s="214"/>
      <c r="J97" s="214"/>
    </row>
    <row r="98" spans="1:10" ht="20.100000000000001" customHeight="1">
      <c r="A98" s="215" t="s">
        <v>508</v>
      </c>
      <c r="B98" s="216"/>
      <c r="C98" s="512" t="s">
        <v>157</v>
      </c>
      <c r="D98" s="512"/>
      <c r="E98" s="512"/>
      <c r="F98" s="512"/>
      <c r="G98" s="217"/>
      <c r="H98" s="468" t="s">
        <v>569</v>
      </c>
      <c r="I98" s="468"/>
      <c r="J98" s="468"/>
    </row>
    <row r="99" spans="1:10" s="198" customFormat="1" ht="29.25" customHeight="1">
      <c r="A99" s="381" t="s">
        <v>366</v>
      </c>
      <c r="B99" s="185"/>
      <c r="C99" s="508" t="s">
        <v>186</v>
      </c>
      <c r="D99" s="508"/>
      <c r="E99" s="508"/>
      <c r="F99" s="508"/>
      <c r="G99" s="379"/>
      <c r="H99" s="465" t="s">
        <v>573</v>
      </c>
      <c r="I99" s="465"/>
      <c r="J99" s="465"/>
    </row>
    <row r="100" spans="1:10" ht="20.100000000000001" customHeight="1">
      <c r="A100" s="212"/>
      <c r="C100" s="213"/>
      <c r="D100" s="214"/>
      <c r="E100" s="214"/>
      <c r="F100" s="214"/>
      <c r="G100" s="214"/>
      <c r="H100" s="214"/>
      <c r="I100" s="214"/>
      <c r="J100" s="214"/>
    </row>
    <row r="101" spans="1:10">
      <c r="A101" s="212"/>
      <c r="C101" s="213"/>
      <c r="D101" s="214"/>
      <c r="E101" s="214"/>
      <c r="F101" s="214"/>
      <c r="G101" s="214"/>
      <c r="H101" s="214"/>
      <c r="I101" s="214"/>
      <c r="J101" s="214"/>
    </row>
    <row r="102" spans="1:10">
      <c r="A102" s="212"/>
      <c r="C102" s="213"/>
      <c r="D102" s="214"/>
      <c r="E102" s="214"/>
      <c r="F102" s="214"/>
      <c r="G102" s="214"/>
      <c r="H102" s="214"/>
      <c r="I102" s="214"/>
      <c r="J102" s="214"/>
    </row>
    <row r="103" spans="1:10">
      <c r="A103" s="212"/>
      <c r="C103" s="213"/>
      <c r="D103" s="214"/>
      <c r="E103" s="214"/>
      <c r="F103" s="214"/>
      <c r="G103" s="214"/>
      <c r="H103" s="214"/>
      <c r="I103" s="214"/>
      <c r="J103" s="214"/>
    </row>
    <row r="104" spans="1:10">
      <c r="A104" s="212"/>
      <c r="C104" s="213"/>
      <c r="D104" s="214"/>
      <c r="E104" s="214"/>
      <c r="F104" s="214"/>
      <c r="G104" s="214"/>
      <c r="H104" s="214"/>
      <c r="I104" s="214"/>
      <c r="J104" s="214"/>
    </row>
    <row r="105" spans="1:10">
      <c r="A105" s="212"/>
      <c r="C105" s="213"/>
      <c r="D105" s="214"/>
      <c r="E105" s="214"/>
      <c r="F105" s="214"/>
      <c r="G105" s="214"/>
      <c r="H105" s="214"/>
      <c r="I105" s="214"/>
      <c r="J105" s="214"/>
    </row>
    <row r="106" spans="1:10">
      <c r="A106" s="212"/>
      <c r="C106" s="213"/>
      <c r="D106" s="214"/>
      <c r="E106" s="214"/>
      <c r="F106" s="214"/>
      <c r="G106" s="214"/>
      <c r="H106" s="214"/>
      <c r="I106" s="214"/>
      <c r="J106" s="214"/>
    </row>
    <row r="107" spans="1:10">
      <c r="A107" s="212"/>
      <c r="C107" s="213"/>
      <c r="D107" s="214"/>
      <c r="E107" s="214"/>
      <c r="F107" s="214"/>
      <c r="G107" s="214"/>
      <c r="H107" s="214"/>
      <c r="I107" s="214"/>
      <c r="J107" s="214"/>
    </row>
    <row r="108" spans="1:10">
      <c r="A108" s="212"/>
      <c r="C108" s="213"/>
      <c r="D108" s="214"/>
      <c r="E108" s="214"/>
      <c r="F108" s="214"/>
      <c r="G108" s="214"/>
      <c r="H108" s="214"/>
      <c r="I108" s="214"/>
      <c r="J108" s="214"/>
    </row>
    <row r="109" spans="1:10">
      <c r="A109" s="212"/>
      <c r="C109" s="213"/>
      <c r="D109" s="214"/>
      <c r="E109" s="214"/>
      <c r="F109" s="214"/>
      <c r="G109" s="214"/>
      <c r="H109" s="214"/>
      <c r="I109" s="214"/>
      <c r="J109" s="214"/>
    </row>
    <row r="110" spans="1:10">
      <c r="A110" s="212"/>
      <c r="C110" s="213"/>
      <c r="D110" s="214"/>
      <c r="E110" s="214"/>
      <c r="F110" s="214"/>
      <c r="G110" s="214"/>
      <c r="H110" s="214"/>
      <c r="I110" s="214"/>
      <c r="J110" s="214"/>
    </row>
    <row r="111" spans="1:10">
      <c r="A111" s="212"/>
      <c r="C111" s="213"/>
      <c r="D111" s="214"/>
      <c r="E111" s="214"/>
      <c r="F111" s="214"/>
      <c r="G111" s="214"/>
      <c r="H111" s="214"/>
      <c r="I111" s="214"/>
      <c r="J111" s="214"/>
    </row>
    <row r="112" spans="1:10">
      <c r="A112" s="212"/>
      <c r="C112" s="213"/>
      <c r="D112" s="214"/>
      <c r="E112" s="214"/>
      <c r="F112" s="214"/>
      <c r="G112" s="214"/>
      <c r="H112" s="214"/>
      <c r="I112" s="214"/>
      <c r="J112" s="214"/>
    </row>
    <row r="113" spans="1:10">
      <c r="A113" s="212"/>
      <c r="C113" s="213"/>
      <c r="D113" s="214"/>
      <c r="E113" s="214"/>
      <c r="F113" s="214"/>
      <c r="G113" s="214"/>
      <c r="H113" s="214"/>
      <c r="I113" s="214"/>
      <c r="J113" s="214"/>
    </row>
    <row r="114" spans="1:10">
      <c r="A114" s="212"/>
      <c r="C114" s="213"/>
      <c r="D114" s="214"/>
      <c r="E114" s="214"/>
      <c r="F114" s="214"/>
      <c r="G114" s="214"/>
      <c r="H114" s="214"/>
      <c r="I114" s="214"/>
      <c r="J114" s="214"/>
    </row>
    <row r="115" spans="1:10">
      <c r="A115" s="212"/>
      <c r="C115" s="213"/>
      <c r="D115" s="214"/>
      <c r="E115" s="214"/>
      <c r="F115" s="214"/>
      <c r="G115" s="214"/>
      <c r="H115" s="214"/>
      <c r="I115" s="214"/>
      <c r="J115" s="214"/>
    </row>
    <row r="116" spans="1:10">
      <c r="A116" s="212"/>
      <c r="C116" s="213"/>
      <c r="D116" s="214"/>
      <c r="E116" s="214"/>
      <c r="F116" s="214"/>
      <c r="G116" s="214"/>
      <c r="H116" s="214"/>
      <c r="I116" s="214"/>
      <c r="J116" s="214"/>
    </row>
    <row r="117" spans="1:10">
      <c r="A117" s="212"/>
      <c r="C117" s="213"/>
      <c r="D117" s="214"/>
      <c r="E117" s="214"/>
      <c r="F117" s="214"/>
      <c r="G117" s="214"/>
      <c r="H117" s="214"/>
      <c r="I117" s="214"/>
      <c r="J117" s="214"/>
    </row>
    <row r="118" spans="1:10">
      <c r="A118" s="212"/>
      <c r="C118" s="213"/>
      <c r="D118" s="214"/>
      <c r="E118" s="214"/>
      <c r="F118" s="214"/>
      <c r="G118" s="214"/>
      <c r="H118" s="214"/>
      <c r="I118" s="214"/>
      <c r="J118" s="214"/>
    </row>
    <row r="119" spans="1:10">
      <c r="A119" s="212"/>
      <c r="C119" s="213"/>
      <c r="D119" s="214"/>
      <c r="E119" s="214"/>
      <c r="F119" s="214"/>
      <c r="G119" s="214"/>
      <c r="H119" s="214"/>
      <c r="I119" s="214"/>
      <c r="J119" s="214"/>
    </row>
    <row r="120" spans="1:10">
      <c r="A120" s="212"/>
      <c r="C120" s="213"/>
      <c r="D120" s="214"/>
      <c r="E120" s="214"/>
      <c r="F120" s="214"/>
      <c r="G120" s="214"/>
      <c r="H120" s="214"/>
      <c r="I120" s="214"/>
      <c r="J120" s="214"/>
    </row>
    <row r="121" spans="1:10">
      <c r="A121" s="212"/>
      <c r="C121" s="213"/>
      <c r="D121" s="214"/>
      <c r="E121" s="214"/>
      <c r="F121" s="214"/>
      <c r="G121" s="214"/>
      <c r="H121" s="214"/>
      <c r="I121" s="214"/>
      <c r="J121" s="214"/>
    </row>
    <row r="122" spans="1:10">
      <c r="A122" s="212"/>
      <c r="C122" s="213"/>
      <c r="D122" s="214"/>
      <c r="E122" s="214"/>
      <c r="F122" s="214"/>
      <c r="G122" s="214"/>
      <c r="H122" s="214"/>
      <c r="I122" s="214"/>
      <c r="J122" s="214"/>
    </row>
    <row r="123" spans="1:10">
      <c r="A123" s="212"/>
      <c r="C123" s="213"/>
      <c r="D123" s="214"/>
      <c r="E123" s="214"/>
      <c r="F123" s="214"/>
      <c r="G123" s="214"/>
      <c r="H123" s="214"/>
      <c r="I123" s="214"/>
      <c r="J123" s="214"/>
    </row>
    <row r="124" spans="1:10">
      <c r="A124" s="212"/>
      <c r="C124" s="213"/>
      <c r="D124" s="214"/>
      <c r="E124" s="214"/>
      <c r="F124" s="214"/>
      <c r="G124" s="214"/>
      <c r="H124" s="214"/>
      <c r="I124" s="214"/>
      <c r="J124" s="214"/>
    </row>
    <row r="125" spans="1:10">
      <c r="A125" s="212"/>
      <c r="C125" s="213"/>
      <c r="D125" s="214"/>
      <c r="E125" s="214"/>
      <c r="F125" s="214"/>
      <c r="G125" s="214"/>
      <c r="H125" s="214"/>
      <c r="I125" s="214"/>
      <c r="J125" s="214"/>
    </row>
    <row r="126" spans="1:10">
      <c r="A126" s="212"/>
      <c r="C126" s="213"/>
      <c r="D126" s="214"/>
      <c r="E126" s="214"/>
      <c r="F126" s="214"/>
      <c r="G126" s="214"/>
      <c r="H126" s="214"/>
      <c r="I126" s="214"/>
      <c r="J126" s="214"/>
    </row>
    <row r="127" spans="1:10">
      <c r="A127" s="212"/>
      <c r="C127" s="213"/>
      <c r="D127" s="214"/>
      <c r="E127" s="214"/>
      <c r="F127" s="214"/>
      <c r="G127" s="214"/>
      <c r="H127" s="214"/>
      <c r="I127" s="214"/>
      <c r="J127" s="214"/>
    </row>
    <row r="128" spans="1:10">
      <c r="A128" s="212"/>
      <c r="C128" s="213"/>
      <c r="D128" s="214"/>
      <c r="E128" s="214"/>
      <c r="F128" s="214"/>
      <c r="G128" s="214"/>
      <c r="H128" s="214"/>
      <c r="I128" s="214"/>
      <c r="J128" s="214"/>
    </row>
    <row r="129" spans="1:10">
      <c r="A129" s="212"/>
      <c r="C129" s="213"/>
      <c r="D129" s="214"/>
      <c r="E129" s="214"/>
      <c r="F129" s="214"/>
      <c r="G129" s="214"/>
      <c r="H129" s="214"/>
      <c r="I129" s="214"/>
      <c r="J129" s="214"/>
    </row>
    <row r="130" spans="1:10">
      <c r="A130" s="212"/>
      <c r="C130" s="213"/>
      <c r="D130" s="214"/>
      <c r="E130" s="214"/>
      <c r="F130" s="214"/>
      <c r="G130" s="214"/>
      <c r="H130" s="214"/>
      <c r="I130" s="214"/>
      <c r="J130" s="214"/>
    </row>
    <row r="131" spans="1:10">
      <c r="A131" s="212"/>
      <c r="C131" s="213"/>
      <c r="D131" s="214"/>
      <c r="E131" s="214"/>
      <c r="F131" s="214"/>
      <c r="G131" s="214"/>
      <c r="H131" s="214"/>
      <c r="I131" s="214"/>
      <c r="J131" s="214"/>
    </row>
    <row r="132" spans="1:10">
      <c r="A132" s="212"/>
      <c r="C132" s="213"/>
      <c r="D132" s="214"/>
      <c r="E132" s="214"/>
      <c r="F132" s="214"/>
      <c r="G132" s="214"/>
      <c r="H132" s="214"/>
      <c r="I132" s="214"/>
      <c r="J132" s="214"/>
    </row>
    <row r="133" spans="1:10">
      <c r="A133" s="212"/>
      <c r="C133" s="213"/>
      <c r="D133" s="214"/>
      <c r="E133" s="214"/>
      <c r="F133" s="214"/>
      <c r="G133" s="214"/>
      <c r="H133" s="214"/>
      <c r="I133" s="214"/>
      <c r="J133" s="214"/>
    </row>
    <row r="134" spans="1:10">
      <c r="A134" s="212"/>
      <c r="C134" s="213"/>
      <c r="D134" s="214"/>
      <c r="E134" s="214"/>
      <c r="F134" s="214"/>
      <c r="G134" s="214"/>
      <c r="H134" s="214"/>
      <c r="I134" s="214"/>
      <c r="J134" s="214"/>
    </row>
    <row r="135" spans="1:10">
      <c r="A135" s="212"/>
      <c r="C135" s="213"/>
      <c r="D135" s="214"/>
      <c r="E135" s="214"/>
      <c r="F135" s="214"/>
      <c r="G135" s="214"/>
      <c r="H135" s="214"/>
      <c r="I135" s="214"/>
      <c r="J135" s="214"/>
    </row>
    <row r="136" spans="1:10">
      <c r="A136" s="212"/>
      <c r="C136" s="213"/>
      <c r="D136" s="214"/>
      <c r="E136" s="214"/>
      <c r="F136" s="214"/>
      <c r="G136" s="214"/>
      <c r="H136" s="214"/>
      <c r="I136" s="214"/>
      <c r="J136" s="214"/>
    </row>
    <row r="137" spans="1:10">
      <c r="A137" s="212"/>
      <c r="C137" s="213"/>
      <c r="D137" s="214"/>
      <c r="E137" s="214"/>
      <c r="F137" s="214"/>
      <c r="G137" s="214"/>
      <c r="H137" s="214"/>
      <c r="I137" s="214"/>
      <c r="J137" s="214"/>
    </row>
    <row r="138" spans="1:10">
      <c r="A138" s="212"/>
      <c r="C138" s="213"/>
      <c r="D138" s="214"/>
      <c r="E138" s="214"/>
      <c r="F138" s="214"/>
      <c r="G138" s="214"/>
      <c r="H138" s="214"/>
      <c r="I138" s="214"/>
      <c r="J138" s="214"/>
    </row>
    <row r="139" spans="1:10">
      <c r="A139" s="212"/>
      <c r="C139" s="213"/>
      <c r="D139" s="214"/>
      <c r="E139" s="214"/>
      <c r="F139" s="214"/>
      <c r="G139" s="214"/>
      <c r="H139" s="214"/>
      <c r="I139" s="214"/>
      <c r="J139" s="214"/>
    </row>
    <row r="140" spans="1:10">
      <c r="A140" s="212"/>
      <c r="C140" s="213"/>
      <c r="D140" s="214"/>
      <c r="E140" s="214"/>
      <c r="F140" s="214"/>
      <c r="G140" s="214"/>
      <c r="H140" s="214"/>
      <c r="I140" s="214"/>
      <c r="J140" s="214"/>
    </row>
    <row r="141" spans="1:10">
      <c r="A141" s="212"/>
      <c r="C141" s="213"/>
      <c r="D141" s="214"/>
      <c r="E141" s="214"/>
      <c r="F141" s="214"/>
      <c r="G141" s="214"/>
      <c r="H141" s="214"/>
      <c r="I141" s="214"/>
      <c r="J141" s="214"/>
    </row>
    <row r="142" spans="1:10">
      <c r="A142" s="212"/>
      <c r="C142" s="213"/>
      <c r="D142" s="214"/>
      <c r="E142" s="214"/>
      <c r="F142" s="214"/>
      <c r="G142" s="214"/>
      <c r="H142" s="214"/>
      <c r="I142" s="214"/>
      <c r="J142" s="214"/>
    </row>
    <row r="143" spans="1:10">
      <c r="A143" s="212"/>
      <c r="C143" s="213"/>
      <c r="D143" s="214"/>
      <c r="E143" s="214"/>
      <c r="F143" s="214"/>
      <c r="G143" s="214"/>
      <c r="H143" s="214"/>
      <c r="I143" s="214"/>
      <c r="J143" s="214"/>
    </row>
    <row r="144" spans="1:10">
      <c r="A144" s="212"/>
      <c r="C144" s="213"/>
      <c r="D144" s="214"/>
      <c r="E144" s="214"/>
      <c r="F144" s="214"/>
      <c r="G144" s="214"/>
      <c r="H144" s="214"/>
      <c r="I144" s="214"/>
      <c r="J144" s="214"/>
    </row>
    <row r="145" spans="1:10">
      <c r="A145" s="212"/>
      <c r="C145" s="213"/>
      <c r="D145" s="214"/>
      <c r="E145" s="214"/>
      <c r="F145" s="214"/>
      <c r="G145" s="214"/>
      <c r="H145" s="214"/>
      <c r="I145" s="214"/>
      <c r="J145" s="214"/>
    </row>
    <row r="146" spans="1:10">
      <c r="A146" s="212"/>
      <c r="C146" s="213"/>
      <c r="D146" s="214"/>
      <c r="E146" s="214"/>
      <c r="F146" s="214"/>
      <c r="G146" s="214"/>
      <c r="H146" s="214"/>
      <c r="I146" s="214"/>
      <c r="J146" s="214"/>
    </row>
    <row r="147" spans="1:10">
      <c r="A147" s="212"/>
      <c r="C147" s="213"/>
      <c r="D147" s="214"/>
      <c r="E147" s="214"/>
      <c r="F147" s="214"/>
      <c r="G147" s="214"/>
      <c r="H147" s="214"/>
      <c r="I147" s="214"/>
      <c r="J147" s="214"/>
    </row>
    <row r="148" spans="1:10">
      <c r="A148" s="212"/>
      <c r="C148" s="213"/>
      <c r="D148" s="214"/>
      <c r="E148" s="214"/>
      <c r="F148" s="214"/>
      <c r="G148" s="214"/>
      <c r="H148" s="214"/>
      <c r="I148" s="214"/>
      <c r="J148" s="214"/>
    </row>
    <row r="149" spans="1:10">
      <c r="A149" s="212"/>
      <c r="C149" s="213"/>
      <c r="D149" s="214"/>
      <c r="E149" s="214"/>
      <c r="F149" s="214"/>
      <c r="G149" s="214"/>
      <c r="H149" s="214"/>
      <c r="I149" s="214"/>
      <c r="J149" s="214"/>
    </row>
    <row r="150" spans="1:10">
      <c r="A150" s="212"/>
      <c r="C150" s="213"/>
      <c r="D150" s="214"/>
      <c r="E150" s="214"/>
      <c r="F150" s="214"/>
      <c r="G150" s="214"/>
      <c r="H150" s="214"/>
      <c r="I150" s="214"/>
      <c r="J150" s="214"/>
    </row>
    <row r="151" spans="1:10">
      <c r="A151" s="212"/>
      <c r="C151" s="213"/>
      <c r="D151" s="214"/>
      <c r="E151" s="214"/>
      <c r="F151" s="214"/>
      <c r="G151" s="214"/>
      <c r="H151" s="214"/>
      <c r="I151" s="214"/>
      <c r="J151" s="214"/>
    </row>
    <row r="152" spans="1:10">
      <c r="A152" s="212"/>
      <c r="C152" s="213"/>
      <c r="D152" s="214"/>
      <c r="E152" s="214"/>
      <c r="F152" s="214"/>
      <c r="G152" s="214"/>
      <c r="H152" s="214"/>
      <c r="I152" s="214"/>
      <c r="J152" s="214"/>
    </row>
    <row r="153" spans="1:10">
      <c r="A153" s="212"/>
      <c r="C153" s="213"/>
      <c r="D153" s="214"/>
      <c r="E153" s="214"/>
      <c r="F153" s="214"/>
      <c r="G153" s="214"/>
      <c r="H153" s="214"/>
      <c r="I153" s="214"/>
      <c r="J153" s="214"/>
    </row>
    <row r="154" spans="1:10">
      <c r="A154" s="212"/>
      <c r="C154" s="213"/>
      <c r="D154" s="214"/>
      <c r="E154" s="214"/>
      <c r="F154" s="214"/>
      <c r="G154" s="214"/>
      <c r="H154" s="214"/>
      <c r="I154" s="214"/>
      <c r="J154" s="214"/>
    </row>
    <row r="155" spans="1:10">
      <c r="A155" s="212"/>
      <c r="C155" s="213"/>
      <c r="D155" s="214"/>
      <c r="E155" s="214"/>
      <c r="F155" s="214"/>
      <c r="G155" s="214"/>
      <c r="H155" s="214"/>
      <c r="I155" s="214"/>
      <c r="J155" s="214"/>
    </row>
    <row r="156" spans="1:10">
      <c r="A156" s="212"/>
      <c r="C156" s="213"/>
      <c r="D156" s="214"/>
      <c r="E156" s="214"/>
      <c r="F156" s="214"/>
      <c r="G156" s="214"/>
      <c r="H156" s="214"/>
      <c r="I156" s="214"/>
      <c r="J156" s="214"/>
    </row>
    <row r="157" spans="1:10">
      <c r="A157" s="212"/>
      <c r="C157" s="213"/>
      <c r="D157" s="214"/>
      <c r="E157" s="214"/>
      <c r="F157" s="214"/>
      <c r="G157" s="214"/>
      <c r="H157" s="214"/>
      <c r="I157" s="214"/>
      <c r="J157" s="214"/>
    </row>
    <row r="158" spans="1:10">
      <c r="A158" s="218"/>
    </row>
    <row r="159" spans="1:10">
      <c r="A159" s="218"/>
    </row>
    <row r="160" spans="1:10">
      <c r="A160" s="218"/>
    </row>
    <row r="161" spans="1:1">
      <c r="A161" s="218"/>
    </row>
    <row r="162" spans="1:1">
      <c r="A162" s="218"/>
    </row>
    <row r="163" spans="1:1">
      <c r="A163" s="218"/>
    </row>
    <row r="164" spans="1:1">
      <c r="A164" s="218"/>
    </row>
    <row r="165" spans="1:1">
      <c r="A165" s="218"/>
    </row>
    <row r="166" spans="1:1">
      <c r="A166" s="218"/>
    </row>
    <row r="167" spans="1:1">
      <c r="A167" s="218"/>
    </row>
    <row r="168" spans="1:1">
      <c r="A168" s="218"/>
    </row>
    <row r="169" spans="1:1">
      <c r="A169" s="218"/>
    </row>
    <row r="170" spans="1:1">
      <c r="A170" s="218"/>
    </row>
    <row r="171" spans="1:1">
      <c r="A171" s="218"/>
    </row>
    <row r="172" spans="1:1">
      <c r="A172" s="218"/>
    </row>
    <row r="173" spans="1:1">
      <c r="A173" s="218"/>
    </row>
    <row r="174" spans="1:1">
      <c r="A174" s="218"/>
    </row>
    <row r="175" spans="1:1">
      <c r="A175" s="218"/>
    </row>
    <row r="176" spans="1:1">
      <c r="A176" s="218"/>
    </row>
    <row r="177" spans="1:1">
      <c r="A177" s="218"/>
    </row>
    <row r="178" spans="1:1">
      <c r="A178" s="218"/>
    </row>
    <row r="179" spans="1:1">
      <c r="A179" s="218"/>
    </row>
    <row r="180" spans="1:1">
      <c r="A180" s="218"/>
    </row>
    <row r="181" spans="1:1">
      <c r="A181" s="218"/>
    </row>
    <row r="182" spans="1:1">
      <c r="A182" s="218"/>
    </row>
    <row r="183" spans="1:1">
      <c r="A183" s="218"/>
    </row>
    <row r="184" spans="1:1">
      <c r="A184" s="218"/>
    </row>
    <row r="185" spans="1:1">
      <c r="A185" s="218"/>
    </row>
    <row r="186" spans="1:1">
      <c r="A186" s="218"/>
    </row>
    <row r="187" spans="1:1">
      <c r="A187" s="218"/>
    </row>
    <row r="188" spans="1:1">
      <c r="A188" s="218"/>
    </row>
    <row r="189" spans="1:1">
      <c r="A189" s="218"/>
    </row>
    <row r="190" spans="1:1">
      <c r="A190" s="218"/>
    </row>
    <row r="191" spans="1:1">
      <c r="A191" s="218"/>
    </row>
    <row r="192" spans="1:1">
      <c r="A192" s="218"/>
    </row>
    <row r="193" spans="1:1">
      <c r="A193" s="218"/>
    </row>
    <row r="194" spans="1:1">
      <c r="A194" s="218"/>
    </row>
    <row r="195" spans="1:1">
      <c r="A195" s="218"/>
    </row>
    <row r="196" spans="1:1">
      <c r="A196" s="218"/>
    </row>
    <row r="197" spans="1:1">
      <c r="A197" s="218"/>
    </row>
    <row r="198" spans="1:1">
      <c r="A198" s="218"/>
    </row>
    <row r="199" spans="1:1">
      <c r="A199" s="218"/>
    </row>
    <row r="200" spans="1:1">
      <c r="A200" s="218"/>
    </row>
    <row r="201" spans="1:1">
      <c r="A201" s="218"/>
    </row>
    <row r="202" spans="1:1">
      <c r="A202" s="218"/>
    </row>
    <row r="203" spans="1:1">
      <c r="A203" s="218"/>
    </row>
    <row r="204" spans="1:1">
      <c r="A204" s="218"/>
    </row>
    <row r="205" spans="1:1">
      <c r="A205" s="218"/>
    </row>
    <row r="206" spans="1:1">
      <c r="A206" s="218"/>
    </row>
    <row r="207" spans="1:1">
      <c r="A207" s="218"/>
    </row>
    <row r="208" spans="1:1">
      <c r="A208" s="218"/>
    </row>
    <row r="209" spans="1:1">
      <c r="A209" s="218"/>
    </row>
    <row r="210" spans="1:1">
      <c r="A210" s="218"/>
    </row>
    <row r="211" spans="1:1">
      <c r="A211" s="218"/>
    </row>
    <row r="212" spans="1:1">
      <c r="A212" s="218"/>
    </row>
    <row r="213" spans="1:1">
      <c r="A213" s="218"/>
    </row>
    <row r="214" spans="1:1">
      <c r="A214" s="218"/>
    </row>
    <row r="215" spans="1:1">
      <c r="A215" s="218"/>
    </row>
    <row r="216" spans="1:1">
      <c r="A216" s="218"/>
    </row>
    <row r="217" spans="1:1">
      <c r="A217" s="218"/>
    </row>
    <row r="218" spans="1:1">
      <c r="A218" s="218"/>
    </row>
    <row r="219" spans="1:1">
      <c r="A219" s="218"/>
    </row>
    <row r="220" spans="1:1">
      <c r="A220" s="218"/>
    </row>
    <row r="221" spans="1:1">
      <c r="A221" s="218"/>
    </row>
    <row r="222" spans="1:1">
      <c r="A222" s="218"/>
    </row>
    <row r="223" spans="1:1">
      <c r="A223" s="218"/>
    </row>
    <row r="224" spans="1:1">
      <c r="A224" s="218"/>
    </row>
    <row r="225" spans="1:1">
      <c r="A225" s="218"/>
    </row>
    <row r="226" spans="1:1">
      <c r="A226" s="218"/>
    </row>
    <row r="227" spans="1:1">
      <c r="A227" s="218"/>
    </row>
    <row r="228" spans="1:1">
      <c r="A228" s="218"/>
    </row>
    <row r="229" spans="1:1">
      <c r="A229" s="218"/>
    </row>
    <row r="230" spans="1:1">
      <c r="A230" s="218"/>
    </row>
    <row r="231" spans="1:1">
      <c r="A231" s="218"/>
    </row>
    <row r="232" spans="1:1">
      <c r="A232" s="218"/>
    </row>
    <row r="233" spans="1:1">
      <c r="A233" s="218"/>
    </row>
    <row r="234" spans="1:1">
      <c r="A234" s="218"/>
    </row>
    <row r="235" spans="1:1">
      <c r="A235" s="218"/>
    </row>
    <row r="236" spans="1:1">
      <c r="A236" s="218"/>
    </row>
    <row r="237" spans="1:1">
      <c r="A237" s="218"/>
    </row>
    <row r="238" spans="1:1">
      <c r="A238" s="218"/>
    </row>
    <row r="239" spans="1:1">
      <c r="A239" s="218"/>
    </row>
    <row r="240" spans="1:1">
      <c r="A240" s="218"/>
    </row>
    <row r="241" spans="1:1">
      <c r="A241" s="218"/>
    </row>
    <row r="242" spans="1:1">
      <c r="A242" s="218"/>
    </row>
    <row r="243" spans="1:1">
      <c r="A243" s="218"/>
    </row>
    <row r="244" spans="1:1">
      <c r="A244" s="218"/>
    </row>
    <row r="245" spans="1:1">
      <c r="A245" s="218"/>
    </row>
    <row r="246" spans="1:1">
      <c r="A246" s="218"/>
    </row>
    <row r="247" spans="1:1">
      <c r="A247" s="218"/>
    </row>
    <row r="248" spans="1:1">
      <c r="A248" s="218"/>
    </row>
    <row r="249" spans="1:1">
      <c r="A249" s="218"/>
    </row>
    <row r="250" spans="1:1">
      <c r="A250" s="218"/>
    </row>
    <row r="251" spans="1:1">
      <c r="A251" s="218"/>
    </row>
    <row r="252" spans="1:1">
      <c r="A252" s="218"/>
    </row>
    <row r="253" spans="1:1">
      <c r="A253" s="218"/>
    </row>
    <row r="254" spans="1:1">
      <c r="A254" s="218"/>
    </row>
    <row r="255" spans="1:1">
      <c r="A255" s="218"/>
    </row>
    <row r="256" spans="1:1">
      <c r="A256" s="218"/>
    </row>
    <row r="257" spans="1:1">
      <c r="A257" s="218"/>
    </row>
    <row r="258" spans="1:1">
      <c r="A258" s="218"/>
    </row>
    <row r="259" spans="1:1">
      <c r="A259" s="218"/>
    </row>
    <row r="260" spans="1:1">
      <c r="A260" s="218"/>
    </row>
    <row r="261" spans="1:1">
      <c r="A261" s="218"/>
    </row>
    <row r="262" spans="1:1">
      <c r="A262" s="218"/>
    </row>
    <row r="263" spans="1:1">
      <c r="A263" s="218"/>
    </row>
    <row r="264" spans="1:1">
      <c r="A264" s="218"/>
    </row>
    <row r="265" spans="1:1">
      <c r="A265" s="218"/>
    </row>
    <row r="266" spans="1:1">
      <c r="A266" s="218"/>
    </row>
    <row r="267" spans="1:1">
      <c r="A267" s="218"/>
    </row>
    <row r="268" spans="1:1">
      <c r="A268" s="218"/>
    </row>
    <row r="269" spans="1:1">
      <c r="A269" s="218"/>
    </row>
    <row r="270" spans="1:1">
      <c r="A270" s="218"/>
    </row>
    <row r="271" spans="1:1">
      <c r="A271" s="218"/>
    </row>
    <row r="272" spans="1:1">
      <c r="A272" s="218"/>
    </row>
    <row r="273" spans="1:1">
      <c r="A273" s="218"/>
    </row>
    <row r="274" spans="1:1">
      <c r="A274" s="218"/>
    </row>
    <row r="275" spans="1:1">
      <c r="A275" s="218"/>
    </row>
    <row r="276" spans="1:1">
      <c r="A276" s="218"/>
    </row>
    <row r="277" spans="1:1">
      <c r="A277" s="218"/>
    </row>
    <row r="278" spans="1:1">
      <c r="A278" s="218"/>
    </row>
    <row r="279" spans="1:1">
      <c r="A279" s="218"/>
    </row>
    <row r="280" spans="1:1">
      <c r="A280" s="218"/>
    </row>
    <row r="281" spans="1:1">
      <c r="A281" s="218"/>
    </row>
    <row r="282" spans="1:1">
      <c r="A282" s="218"/>
    </row>
    <row r="283" spans="1:1">
      <c r="A283" s="218"/>
    </row>
    <row r="284" spans="1:1">
      <c r="A284" s="218"/>
    </row>
    <row r="285" spans="1:1">
      <c r="A285" s="218"/>
    </row>
    <row r="286" spans="1:1">
      <c r="A286" s="218"/>
    </row>
    <row r="287" spans="1:1">
      <c r="A287" s="218"/>
    </row>
    <row r="288" spans="1:1">
      <c r="A288" s="218"/>
    </row>
    <row r="289" spans="1:1">
      <c r="A289" s="218"/>
    </row>
    <row r="290" spans="1:1">
      <c r="A290" s="218"/>
    </row>
    <row r="291" spans="1:1">
      <c r="A291" s="218"/>
    </row>
    <row r="292" spans="1:1">
      <c r="A292" s="218"/>
    </row>
    <row r="293" spans="1:1">
      <c r="A293" s="218"/>
    </row>
    <row r="294" spans="1:1">
      <c r="A294" s="218"/>
    </row>
    <row r="295" spans="1:1">
      <c r="A295" s="218"/>
    </row>
    <row r="296" spans="1:1">
      <c r="A296" s="218"/>
    </row>
    <row r="297" spans="1:1">
      <c r="A297" s="218"/>
    </row>
    <row r="298" spans="1:1">
      <c r="A298" s="218"/>
    </row>
    <row r="299" spans="1:1">
      <c r="A299" s="218"/>
    </row>
    <row r="300" spans="1:1">
      <c r="A300" s="218"/>
    </row>
    <row r="301" spans="1:1">
      <c r="A301" s="218"/>
    </row>
    <row r="302" spans="1:1">
      <c r="A302" s="218"/>
    </row>
    <row r="303" spans="1:1">
      <c r="A303" s="218"/>
    </row>
    <row r="304" spans="1:1">
      <c r="A304" s="218"/>
    </row>
    <row r="305" spans="1:1">
      <c r="A305" s="218"/>
    </row>
    <row r="306" spans="1:1">
      <c r="A306" s="218"/>
    </row>
    <row r="307" spans="1:1">
      <c r="A307" s="218"/>
    </row>
    <row r="308" spans="1:1">
      <c r="A308" s="218"/>
    </row>
    <row r="309" spans="1:1">
      <c r="A309" s="218"/>
    </row>
    <row r="310" spans="1:1">
      <c r="A310" s="218"/>
    </row>
    <row r="311" spans="1:1">
      <c r="A311" s="218"/>
    </row>
    <row r="312" spans="1:1">
      <c r="A312" s="218"/>
    </row>
    <row r="313" spans="1:1">
      <c r="A313" s="218"/>
    </row>
    <row r="314" spans="1:1">
      <c r="A314" s="218"/>
    </row>
    <row r="315" spans="1:1">
      <c r="A315" s="218"/>
    </row>
    <row r="316" spans="1:1">
      <c r="A316" s="218"/>
    </row>
    <row r="317" spans="1:1">
      <c r="A317" s="218"/>
    </row>
    <row r="318" spans="1:1">
      <c r="A318" s="218"/>
    </row>
    <row r="319" spans="1:1">
      <c r="A319" s="218"/>
    </row>
    <row r="320" spans="1:1">
      <c r="A320" s="218"/>
    </row>
    <row r="321" spans="1:1">
      <c r="A321" s="218"/>
    </row>
    <row r="322" spans="1:1">
      <c r="A322" s="218"/>
    </row>
    <row r="323" spans="1:1">
      <c r="A323" s="218"/>
    </row>
    <row r="324" spans="1:1">
      <c r="A324" s="218"/>
    </row>
  </sheetData>
  <mergeCells count="14">
    <mergeCell ref="C99:F99"/>
    <mergeCell ref="H99:J99"/>
    <mergeCell ref="A7:K7"/>
    <mergeCell ref="C98:F98"/>
    <mergeCell ref="H98:J98"/>
    <mergeCell ref="A2:K2"/>
    <mergeCell ref="A4:A5"/>
    <mergeCell ref="B4:B5"/>
    <mergeCell ref="C4:C5"/>
    <mergeCell ref="D4:D5"/>
    <mergeCell ref="E4:E5"/>
    <mergeCell ref="F4:F5"/>
    <mergeCell ref="G4:J4"/>
    <mergeCell ref="K4:K5"/>
  </mergeCells>
  <phoneticPr fontId="4" type="noConversion"/>
  <pageMargins left="0.59055118110236227" right="0.59055118110236227" top="0.98425196850393704" bottom="0.59055118110236227" header="0" footer="0"/>
  <pageSetup paperSize="9" scale="50" orientation="landscape" r:id="rId1"/>
  <headerFooter alignWithMargins="0"/>
  <ignoredErrors>
    <ignoredError sqref="F9 F52 F95 F48 F18:F19 F70 F64 F59 F40 F82:F85 F86:F87 F67 F75" formula="1"/>
    <ignoredError sqref="G88:J88 E88" evalError="1"/>
    <ignoredError sqref="D4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J285"/>
  <sheetViews>
    <sheetView view="pageBreakPreview" topLeftCell="A7" zoomScale="80" zoomScaleSheetLayoutView="80" workbookViewId="0">
      <selection activeCell="G20" sqref="G20:H20"/>
    </sheetView>
  </sheetViews>
  <sheetFormatPr defaultRowHeight="18.75"/>
  <cols>
    <col min="1" max="1" width="50.7109375" style="3" customWidth="1"/>
    <col min="2" max="2" width="9.42578125" style="381" customWidth="1"/>
    <col min="3" max="3" width="16.140625" style="381" customWidth="1"/>
    <col min="4" max="4" width="16.7109375" style="381" customWidth="1"/>
    <col min="5" max="5" width="16.140625" style="381" customWidth="1"/>
    <col min="6" max="6" width="16" style="381" customWidth="1"/>
    <col min="7" max="7" width="16.28515625" style="3" customWidth="1"/>
    <col min="8" max="8" width="16.85546875" style="3" customWidth="1"/>
    <col min="9" max="9" width="16.140625" style="3" customWidth="1"/>
    <col min="10" max="10" width="18.28515625" style="3" customWidth="1"/>
    <col min="11" max="16384" width="9.140625" style="3"/>
  </cols>
  <sheetData>
    <row r="2" spans="1:10">
      <c r="A2" s="514" t="s">
        <v>424</v>
      </c>
      <c r="B2" s="514"/>
      <c r="C2" s="514"/>
      <c r="D2" s="514"/>
      <c r="E2" s="514"/>
      <c r="F2" s="514"/>
      <c r="G2" s="514"/>
      <c r="H2" s="514"/>
    </row>
    <row r="3" spans="1:10">
      <c r="A3" s="368"/>
      <c r="B3" s="57"/>
      <c r="C3" s="368"/>
      <c r="D3" s="368"/>
      <c r="E3" s="368"/>
      <c r="F3" s="57"/>
      <c r="G3" s="368"/>
      <c r="H3" s="368"/>
      <c r="J3" s="3" t="s">
        <v>401</v>
      </c>
    </row>
    <row r="4" spans="1:10" ht="41.25" customHeight="1">
      <c r="A4" s="515" t="s">
        <v>164</v>
      </c>
      <c r="B4" s="517" t="s">
        <v>17</v>
      </c>
      <c r="C4" s="519" t="s">
        <v>570</v>
      </c>
      <c r="D4" s="519" t="s">
        <v>571</v>
      </c>
      <c r="E4" s="521" t="s">
        <v>566</v>
      </c>
      <c r="F4" s="519" t="s">
        <v>572</v>
      </c>
      <c r="G4" s="523" t="s">
        <v>334</v>
      </c>
      <c r="H4" s="524"/>
      <c r="I4" s="524"/>
      <c r="J4" s="525"/>
    </row>
    <row r="5" spans="1:10" ht="54" customHeight="1">
      <c r="A5" s="516"/>
      <c r="B5" s="518"/>
      <c r="C5" s="520"/>
      <c r="D5" s="520"/>
      <c r="E5" s="522"/>
      <c r="F5" s="520"/>
      <c r="G5" s="376" t="s">
        <v>127</v>
      </c>
      <c r="H5" s="376" t="s">
        <v>128</v>
      </c>
      <c r="I5" s="376" t="s">
        <v>129</v>
      </c>
      <c r="J5" s="376" t="s">
        <v>63</v>
      </c>
    </row>
    <row r="6" spans="1:10" ht="23.25" customHeight="1">
      <c r="A6" s="392">
        <v>1</v>
      </c>
      <c r="B6" s="386">
        <v>2</v>
      </c>
      <c r="C6" s="386">
        <v>3</v>
      </c>
      <c r="D6" s="386">
        <v>4</v>
      </c>
      <c r="E6" s="386">
        <v>5</v>
      </c>
      <c r="F6" s="386">
        <v>6</v>
      </c>
      <c r="G6" s="386">
        <v>7</v>
      </c>
      <c r="H6" s="386">
        <v>8</v>
      </c>
      <c r="I6" s="392">
        <v>9</v>
      </c>
      <c r="J6" s="392">
        <v>10</v>
      </c>
    </row>
    <row r="7" spans="1:10" ht="63.75" customHeight="1">
      <c r="A7" s="219" t="s">
        <v>404</v>
      </c>
      <c r="B7" s="220">
        <v>1018</v>
      </c>
      <c r="C7" s="147">
        <f t="shared" ref="C7:J7" si="0">SUM(C8:C24)</f>
        <v>-1831</v>
      </c>
      <c r="D7" s="147">
        <f t="shared" si="0"/>
        <v>-1600</v>
      </c>
      <c r="E7" s="147">
        <f t="shared" si="0"/>
        <v>-2322</v>
      </c>
      <c r="F7" s="147">
        <f t="shared" si="0"/>
        <v>-1785</v>
      </c>
      <c r="G7" s="147">
        <f t="shared" si="0"/>
        <v>-444</v>
      </c>
      <c r="H7" s="147">
        <f t="shared" si="0"/>
        <v>-444</v>
      </c>
      <c r="I7" s="147">
        <f t="shared" si="0"/>
        <v>-454</v>
      </c>
      <c r="J7" s="147">
        <f t="shared" si="0"/>
        <v>-443</v>
      </c>
    </row>
    <row r="8" spans="1:10" ht="31.5" customHeight="1">
      <c r="A8" s="275" t="s">
        <v>532</v>
      </c>
      <c r="B8" s="220"/>
      <c r="C8" s="336">
        <v>-12</v>
      </c>
      <c r="D8" s="385">
        <v>-1</v>
      </c>
      <c r="E8" s="385">
        <v>-7</v>
      </c>
      <c r="F8" s="385">
        <f t="shared" ref="F8:F13" si="1">SUM(G8:J8)</f>
        <v>-10</v>
      </c>
      <c r="G8" s="385">
        <v>0</v>
      </c>
      <c r="H8" s="385">
        <v>0</v>
      </c>
      <c r="I8" s="385">
        <v>-10</v>
      </c>
      <c r="J8" s="385">
        <v>0</v>
      </c>
    </row>
    <row r="9" spans="1:10" ht="27.75" customHeight="1">
      <c r="A9" s="275" t="s">
        <v>458</v>
      </c>
      <c r="B9" s="220"/>
      <c r="C9" s="336">
        <v>-45</v>
      </c>
      <c r="D9" s="385">
        <v>-52</v>
      </c>
      <c r="E9" s="385">
        <v>-50</v>
      </c>
      <c r="F9" s="385">
        <f t="shared" si="1"/>
        <v>-52</v>
      </c>
      <c r="G9" s="385">
        <v>-13</v>
      </c>
      <c r="H9" s="385">
        <v>-13</v>
      </c>
      <c r="I9" s="385">
        <v>-13</v>
      </c>
      <c r="J9" s="385">
        <v>-13</v>
      </c>
    </row>
    <row r="10" spans="1:10" ht="30" customHeight="1">
      <c r="A10" s="275" t="s">
        <v>459</v>
      </c>
      <c r="B10" s="220"/>
      <c r="C10" s="336">
        <v>-25</v>
      </c>
      <c r="D10" s="385">
        <v>-40</v>
      </c>
      <c r="E10" s="385">
        <v>-25</v>
      </c>
      <c r="F10" s="385">
        <f t="shared" si="1"/>
        <v>-40</v>
      </c>
      <c r="G10" s="385">
        <v>-10</v>
      </c>
      <c r="H10" s="385">
        <v>-10</v>
      </c>
      <c r="I10" s="385">
        <v>-10</v>
      </c>
      <c r="J10" s="385">
        <v>-10</v>
      </c>
    </row>
    <row r="11" spans="1:10" ht="32.25" customHeight="1">
      <c r="A11" s="275" t="s">
        <v>460</v>
      </c>
      <c r="B11" s="220"/>
      <c r="C11" s="336">
        <v>-2</v>
      </c>
      <c r="D11" s="385">
        <v>-4</v>
      </c>
      <c r="E11" s="385">
        <v>-2</v>
      </c>
      <c r="F11" s="385">
        <f t="shared" si="1"/>
        <v>-4</v>
      </c>
      <c r="G11" s="385">
        <v>-1</v>
      </c>
      <c r="H11" s="385">
        <v>-1</v>
      </c>
      <c r="I11" s="385">
        <v>-1</v>
      </c>
      <c r="J11" s="385">
        <v>-1</v>
      </c>
    </row>
    <row r="12" spans="1:10" ht="30" customHeight="1">
      <c r="A12" s="275" t="s">
        <v>461</v>
      </c>
      <c r="B12" s="220"/>
      <c r="C12" s="336">
        <v>-626</v>
      </c>
      <c r="D12" s="385">
        <v>-700</v>
      </c>
      <c r="E12" s="385">
        <v>-624</v>
      </c>
      <c r="F12" s="385">
        <f t="shared" si="1"/>
        <v>-700</v>
      </c>
      <c r="G12" s="385">
        <v>-175</v>
      </c>
      <c r="H12" s="385">
        <v>-175</v>
      </c>
      <c r="I12" s="385">
        <v>-175</v>
      </c>
      <c r="J12" s="385">
        <v>-175</v>
      </c>
    </row>
    <row r="13" spans="1:10" ht="33.75" customHeight="1">
      <c r="A13" s="275" t="s">
        <v>462</v>
      </c>
      <c r="B13" s="220"/>
      <c r="C13" s="336">
        <v>-60</v>
      </c>
      <c r="D13" s="385">
        <v>-60</v>
      </c>
      <c r="E13" s="385">
        <v>-60</v>
      </c>
      <c r="F13" s="385">
        <f t="shared" si="1"/>
        <v>-60</v>
      </c>
      <c r="G13" s="385">
        <v>-15</v>
      </c>
      <c r="H13" s="385">
        <v>-15</v>
      </c>
      <c r="I13" s="385">
        <v>-15</v>
      </c>
      <c r="J13" s="385">
        <v>-15</v>
      </c>
    </row>
    <row r="14" spans="1:10" ht="32.25" customHeight="1">
      <c r="A14" s="275" t="s">
        <v>464</v>
      </c>
      <c r="B14" s="220"/>
      <c r="C14" s="336">
        <v>-20</v>
      </c>
      <c r="D14" s="385">
        <v>-26</v>
      </c>
      <c r="E14" s="385">
        <v>-5</v>
      </c>
      <c r="F14" s="385">
        <f t="shared" ref="F14:F18" si="2">SUM(G14:J14)</f>
        <v>-20</v>
      </c>
      <c r="G14" s="385">
        <v>-5</v>
      </c>
      <c r="H14" s="385">
        <v>-5</v>
      </c>
      <c r="I14" s="385">
        <v>-5</v>
      </c>
      <c r="J14" s="385">
        <v>-5</v>
      </c>
    </row>
    <row r="15" spans="1:10" ht="30.75" customHeight="1">
      <c r="A15" s="275" t="s">
        <v>465</v>
      </c>
      <c r="B15" s="220"/>
      <c r="C15" s="336">
        <v>-556</v>
      </c>
      <c r="D15" s="385">
        <v>-440</v>
      </c>
      <c r="E15" s="385">
        <v>-420</v>
      </c>
      <c r="F15" s="385">
        <f t="shared" ref="F15" si="3">SUM(G15:J15)</f>
        <v>-320</v>
      </c>
      <c r="G15" s="385">
        <v>-80</v>
      </c>
      <c r="H15" s="385">
        <v>-80</v>
      </c>
      <c r="I15" s="385">
        <v>-80</v>
      </c>
      <c r="J15" s="385">
        <v>-80</v>
      </c>
    </row>
    <row r="16" spans="1:10" ht="28.5" customHeight="1">
      <c r="A16" s="275" t="s">
        <v>470</v>
      </c>
      <c r="B16" s="220"/>
      <c r="C16" s="336">
        <v>-29</v>
      </c>
      <c r="D16" s="385">
        <v>-28</v>
      </c>
      <c r="E16" s="385">
        <v>-35</v>
      </c>
      <c r="F16" s="385">
        <f t="shared" si="2"/>
        <v>-40</v>
      </c>
      <c r="G16" s="385">
        <v>-10</v>
      </c>
      <c r="H16" s="385">
        <v>-10</v>
      </c>
      <c r="I16" s="385">
        <v>-10</v>
      </c>
      <c r="J16" s="385">
        <v>-10</v>
      </c>
    </row>
    <row r="17" spans="1:10" ht="30.75" customHeight="1">
      <c r="A17" s="275" t="s">
        <v>471</v>
      </c>
      <c r="B17" s="220"/>
      <c r="C17" s="336">
        <v>-23</v>
      </c>
      <c r="D17" s="385">
        <v>-24</v>
      </c>
      <c r="E17" s="385">
        <v>-40</v>
      </c>
      <c r="F17" s="385">
        <f t="shared" si="2"/>
        <v>-40</v>
      </c>
      <c r="G17" s="385">
        <v>-10</v>
      </c>
      <c r="H17" s="385">
        <v>-10</v>
      </c>
      <c r="I17" s="385">
        <v>-10</v>
      </c>
      <c r="J17" s="385">
        <v>-10</v>
      </c>
    </row>
    <row r="18" spans="1:10" ht="28.5" customHeight="1">
      <c r="A18" s="275" t="s">
        <v>466</v>
      </c>
      <c r="B18" s="220"/>
      <c r="C18" s="292">
        <v>-18</v>
      </c>
      <c r="D18" s="385">
        <v>-52</v>
      </c>
      <c r="E18" s="385">
        <v>-25</v>
      </c>
      <c r="F18" s="385">
        <f t="shared" si="2"/>
        <v>-52</v>
      </c>
      <c r="G18" s="385">
        <v>-13</v>
      </c>
      <c r="H18" s="385">
        <v>-13</v>
      </c>
      <c r="I18" s="385">
        <v>-13</v>
      </c>
      <c r="J18" s="385">
        <v>-13</v>
      </c>
    </row>
    <row r="19" spans="1:10" ht="34.5" customHeight="1">
      <c r="A19" s="275" t="s">
        <v>467</v>
      </c>
      <c r="B19" s="220"/>
      <c r="C19" s="292">
        <v>0</v>
      </c>
      <c r="D19" s="385">
        <v>-8</v>
      </c>
      <c r="E19" s="385">
        <v>-6</v>
      </c>
      <c r="F19" s="385">
        <f>SUM(G19:J19)</f>
        <v>-8</v>
      </c>
      <c r="G19" s="385">
        <v>-2</v>
      </c>
      <c r="H19" s="385">
        <v>-2</v>
      </c>
      <c r="I19" s="385">
        <v>-2</v>
      </c>
      <c r="J19" s="385">
        <v>-2</v>
      </c>
    </row>
    <row r="20" spans="1:10" ht="28.5" customHeight="1">
      <c r="A20" s="275" t="s">
        <v>473</v>
      </c>
      <c r="B20" s="220"/>
      <c r="C20" s="385">
        <v>-27</v>
      </c>
      <c r="D20" s="385">
        <v>-24</v>
      </c>
      <c r="E20" s="385">
        <v>-35</v>
      </c>
      <c r="F20" s="385">
        <f>SUM(G20:J20)</f>
        <v>-32</v>
      </c>
      <c r="G20" s="385">
        <v>-8</v>
      </c>
      <c r="H20" s="385">
        <v>-8</v>
      </c>
      <c r="I20" s="385">
        <v>-8</v>
      </c>
      <c r="J20" s="385">
        <v>-8</v>
      </c>
    </row>
    <row r="21" spans="1:10" ht="28.5" customHeight="1">
      <c r="A21" s="302" t="s">
        <v>600</v>
      </c>
      <c r="B21" s="303"/>
      <c r="C21" s="305">
        <v>-166</v>
      </c>
      <c r="D21" s="305">
        <v>0</v>
      </c>
      <c r="E21" s="305">
        <v>-195</v>
      </c>
      <c r="F21" s="385">
        <f t="shared" ref="F21" si="4">SUM(G21:J21)</f>
        <v>-192</v>
      </c>
      <c r="G21" s="385">
        <v>-48</v>
      </c>
      <c r="H21" s="385">
        <v>-48</v>
      </c>
      <c r="I21" s="385">
        <v>-48</v>
      </c>
      <c r="J21" s="385">
        <v>-48</v>
      </c>
    </row>
    <row r="22" spans="1:10" ht="28.5" customHeight="1">
      <c r="A22" s="275" t="s">
        <v>468</v>
      </c>
      <c r="B22" s="276"/>
      <c r="C22" s="385">
        <v>-206</v>
      </c>
      <c r="D22" s="385">
        <v>-126</v>
      </c>
      <c r="E22" s="277">
        <v>-190</v>
      </c>
      <c r="F22" s="385">
        <f>SUM(G22:J22)</f>
        <v>-200</v>
      </c>
      <c r="G22" s="277">
        <v>-50</v>
      </c>
      <c r="H22" s="277">
        <v>-50</v>
      </c>
      <c r="I22" s="277">
        <v>-50</v>
      </c>
      <c r="J22" s="277">
        <v>-50</v>
      </c>
    </row>
    <row r="23" spans="1:10" ht="34.5" customHeight="1">
      <c r="A23" s="348" t="s">
        <v>601</v>
      </c>
      <c r="B23" s="349"/>
      <c r="C23" s="385">
        <v>0</v>
      </c>
      <c r="D23" s="385">
        <v>0</v>
      </c>
      <c r="E23" s="277">
        <v>-600</v>
      </c>
      <c r="F23" s="385">
        <f>SUM(G23:J23)</f>
        <v>0</v>
      </c>
      <c r="G23" s="277">
        <v>0</v>
      </c>
      <c r="H23" s="277">
        <v>0</v>
      </c>
      <c r="I23" s="277">
        <v>0</v>
      </c>
      <c r="J23" s="277">
        <v>0</v>
      </c>
    </row>
    <row r="24" spans="1:10" ht="30" customHeight="1">
      <c r="A24" s="275" t="s">
        <v>469</v>
      </c>
      <c r="B24" s="386"/>
      <c r="C24" s="385">
        <v>-16</v>
      </c>
      <c r="D24" s="385">
        <v>-15</v>
      </c>
      <c r="E24" s="385">
        <v>-3</v>
      </c>
      <c r="F24" s="385">
        <f>SUM(G24:J24)</f>
        <v>-15</v>
      </c>
      <c r="G24" s="385">
        <v>-4</v>
      </c>
      <c r="H24" s="385">
        <v>-4</v>
      </c>
      <c r="I24" s="385">
        <v>-4</v>
      </c>
      <c r="J24" s="385">
        <v>-3</v>
      </c>
    </row>
    <row r="25" spans="1:10" s="31" customFormat="1" ht="46.5" customHeight="1">
      <c r="A25" s="219" t="s">
        <v>402</v>
      </c>
      <c r="B25" s="163">
        <v>1049</v>
      </c>
      <c r="C25" s="148">
        <f t="shared" ref="C25:J25" si="5">SUM(C26:C36)</f>
        <v>-703</v>
      </c>
      <c r="D25" s="148">
        <f t="shared" si="5"/>
        <v>-600</v>
      </c>
      <c r="E25" s="148">
        <f t="shared" si="5"/>
        <v>-580</v>
      </c>
      <c r="F25" s="147">
        <f t="shared" si="5"/>
        <v>-589</v>
      </c>
      <c r="G25" s="147">
        <f t="shared" si="5"/>
        <v>-148</v>
      </c>
      <c r="H25" s="147">
        <f t="shared" si="5"/>
        <v>-145</v>
      </c>
      <c r="I25" s="147">
        <f t="shared" si="5"/>
        <v>-146</v>
      </c>
      <c r="J25" s="147">
        <f t="shared" si="5"/>
        <v>-150</v>
      </c>
    </row>
    <row r="26" spans="1:10" s="31" customFormat="1" ht="36.75" customHeight="1">
      <c r="A26" s="390" t="s">
        <v>603</v>
      </c>
      <c r="B26" s="163"/>
      <c r="C26" s="336">
        <v>-130</v>
      </c>
      <c r="D26" s="385">
        <v>-155</v>
      </c>
      <c r="E26" s="385">
        <v>-25</v>
      </c>
      <c r="F26" s="385">
        <f t="shared" ref="F26:F34" si="6">SUM(G26:J26)</f>
        <v>-26</v>
      </c>
      <c r="G26" s="105">
        <v>-7</v>
      </c>
      <c r="H26" s="105">
        <v>-6</v>
      </c>
      <c r="I26" s="105">
        <v>-6</v>
      </c>
      <c r="J26" s="105">
        <v>-7</v>
      </c>
    </row>
    <row r="27" spans="1:10" s="31" customFormat="1" ht="29.25" customHeight="1">
      <c r="A27" s="390" t="s">
        <v>533</v>
      </c>
      <c r="B27" s="163"/>
      <c r="C27" s="336">
        <v>-370</v>
      </c>
      <c r="D27" s="385">
        <v>-265</v>
      </c>
      <c r="E27" s="385">
        <v>-264</v>
      </c>
      <c r="F27" s="385">
        <f t="shared" si="6"/>
        <v>-267</v>
      </c>
      <c r="G27" s="105">
        <v>-67</v>
      </c>
      <c r="H27" s="105">
        <v>-65</v>
      </c>
      <c r="I27" s="105">
        <v>-66</v>
      </c>
      <c r="J27" s="105">
        <v>-69</v>
      </c>
    </row>
    <row r="28" spans="1:10" s="31" customFormat="1" ht="32.25" customHeight="1">
      <c r="A28" s="390" t="s">
        <v>472</v>
      </c>
      <c r="B28" s="163"/>
      <c r="C28" s="336">
        <v>-122</v>
      </c>
      <c r="D28" s="385">
        <v>-95</v>
      </c>
      <c r="E28" s="385">
        <v>-75</v>
      </c>
      <c r="F28" s="385">
        <f t="shared" si="6"/>
        <v>-80</v>
      </c>
      <c r="G28" s="385">
        <v>-20</v>
      </c>
      <c r="H28" s="385">
        <v>-20</v>
      </c>
      <c r="I28" s="385">
        <v>-20</v>
      </c>
      <c r="J28" s="385">
        <v>-20</v>
      </c>
    </row>
    <row r="29" spans="1:10" s="31" customFormat="1" ht="32.25" customHeight="1">
      <c r="A29" s="348" t="s">
        <v>604</v>
      </c>
      <c r="B29" s="350"/>
      <c r="C29" s="336">
        <v>0</v>
      </c>
      <c r="D29" s="385">
        <v>0</v>
      </c>
      <c r="E29" s="385">
        <v>-120</v>
      </c>
      <c r="F29" s="385">
        <f t="shared" ref="F29" si="7">SUM(G29:J29)</f>
        <v>-120</v>
      </c>
      <c r="G29" s="385">
        <v>-30</v>
      </c>
      <c r="H29" s="385">
        <v>-30</v>
      </c>
      <c r="I29" s="385">
        <v>-30</v>
      </c>
      <c r="J29" s="385">
        <v>-30</v>
      </c>
    </row>
    <row r="30" spans="1:10" s="31" customFormat="1" ht="29.25" customHeight="1">
      <c r="A30" s="390" t="s">
        <v>602</v>
      </c>
      <c r="B30" s="163"/>
      <c r="C30" s="336">
        <v>-7</v>
      </c>
      <c r="D30" s="385">
        <v>-20</v>
      </c>
      <c r="E30" s="385">
        <v>-11</v>
      </c>
      <c r="F30" s="385">
        <f t="shared" si="6"/>
        <v>-10</v>
      </c>
      <c r="G30" s="385">
        <v>-5</v>
      </c>
      <c r="H30" s="385">
        <v>0</v>
      </c>
      <c r="I30" s="385">
        <v>0</v>
      </c>
      <c r="J30" s="385">
        <v>-5</v>
      </c>
    </row>
    <row r="31" spans="1:10" s="31" customFormat="1" ht="69" customHeight="1">
      <c r="A31" s="390" t="s">
        <v>511</v>
      </c>
      <c r="B31" s="163"/>
      <c r="C31" s="292">
        <v>0</v>
      </c>
      <c r="D31" s="385">
        <v>-1</v>
      </c>
      <c r="E31" s="385">
        <v>-1</v>
      </c>
      <c r="F31" s="385">
        <f t="shared" si="6"/>
        <v>-1</v>
      </c>
      <c r="G31" s="385">
        <v>0</v>
      </c>
      <c r="H31" s="385">
        <v>0</v>
      </c>
      <c r="I31" s="385">
        <v>-1</v>
      </c>
      <c r="J31" s="385">
        <v>0</v>
      </c>
    </row>
    <row r="32" spans="1:10" s="31" customFormat="1" ht="33.75" customHeight="1">
      <c r="A32" s="390" t="s">
        <v>463</v>
      </c>
      <c r="B32" s="163"/>
      <c r="C32" s="292">
        <v>-57</v>
      </c>
      <c r="D32" s="385">
        <v>-56</v>
      </c>
      <c r="E32" s="385">
        <v>-59</v>
      </c>
      <c r="F32" s="385">
        <f t="shared" si="6"/>
        <v>-60</v>
      </c>
      <c r="G32" s="385">
        <v>-15</v>
      </c>
      <c r="H32" s="385">
        <v>-15</v>
      </c>
      <c r="I32" s="385">
        <v>-15</v>
      </c>
      <c r="J32" s="385">
        <v>-15</v>
      </c>
    </row>
    <row r="33" spans="1:10" s="31" customFormat="1" ht="29.25" customHeight="1">
      <c r="A33" s="302" t="s">
        <v>534</v>
      </c>
      <c r="B33" s="306"/>
      <c r="C33" s="304">
        <v>-2</v>
      </c>
      <c r="D33" s="305">
        <v>0</v>
      </c>
      <c r="E33" s="305">
        <v>-4</v>
      </c>
      <c r="F33" s="385">
        <f t="shared" si="6"/>
        <v>-4</v>
      </c>
      <c r="G33" s="148">
        <v>0</v>
      </c>
      <c r="H33" s="148">
        <v>0</v>
      </c>
      <c r="I33" s="385">
        <v>-4</v>
      </c>
      <c r="J33" s="148">
        <v>0</v>
      </c>
    </row>
    <row r="34" spans="1:10" s="31" customFormat="1" ht="33" customHeight="1">
      <c r="A34" s="390" t="s">
        <v>474</v>
      </c>
      <c r="B34" s="163"/>
      <c r="C34" s="292">
        <v>-5</v>
      </c>
      <c r="D34" s="147">
        <v>0</v>
      </c>
      <c r="E34" s="385">
        <v>-5</v>
      </c>
      <c r="F34" s="385">
        <f t="shared" si="6"/>
        <v>-5</v>
      </c>
      <c r="G34" s="148">
        <v>0</v>
      </c>
      <c r="H34" s="385">
        <v>-5</v>
      </c>
      <c r="I34" s="148">
        <v>0</v>
      </c>
      <c r="J34" s="148">
        <v>0</v>
      </c>
    </row>
    <row r="35" spans="1:10" s="31" customFormat="1" ht="33" customHeight="1">
      <c r="A35" s="348" t="s">
        <v>605</v>
      </c>
      <c r="B35" s="350"/>
      <c r="C35" s="292">
        <v>0</v>
      </c>
      <c r="D35" s="385">
        <v>0</v>
      </c>
      <c r="E35" s="385">
        <v>-8</v>
      </c>
      <c r="F35" s="385">
        <f>SUM(G35:J35)</f>
        <v>-8</v>
      </c>
      <c r="G35" s="385">
        <v>-2</v>
      </c>
      <c r="H35" s="385">
        <v>-2</v>
      </c>
      <c r="I35" s="385">
        <v>-2</v>
      </c>
      <c r="J35" s="385">
        <v>-2</v>
      </c>
    </row>
    <row r="36" spans="1:10" ht="54" customHeight="1">
      <c r="A36" s="390" t="s">
        <v>504</v>
      </c>
      <c r="B36" s="386"/>
      <c r="C36" s="292">
        <v>-10</v>
      </c>
      <c r="D36" s="385">
        <v>-8</v>
      </c>
      <c r="E36" s="385">
        <v>-8</v>
      </c>
      <c r="F36" s="385">
        <f>SUM(G36:J36)</f>
        <v>-8</v>
      </c>
      <c r="G36" s="385">
        <v>-2</v>
      </c>
      <c r="H36" s="385">
        <v>-2</v>
      </c>
      <c r="I36" s="385">
        <v>-2</v>
      </c>
      <c r="J36" s="385">
        <v>-2</v>
      </c>
    </row>
    <row r="37" spans="1:10" s="31" customFormat="1" ht="42" customHeight="1">
      <c r="A37" s="219" t="s">
        <v>410</v>
      </c>
      <c r="B37" s="163">
        <v>1067</v>
      </c>
      <c r="C37" s="148">
        <f>SUM(C38:C39)</f>
        <v>-52</v>
      </c>
      <c r="D37" s="148">
        <f>SUM(D38:D39)</f>
        <v>-45</v>
      </c>
      <c r="E37" s="148">
        <f>SUM(E38:E39)</f>
        <v>-25</v>
      </c>
      <c r="F37" s="148">
        <f t="shared" ref="F37" si="8">SUM(G37:J37)</f>
        <v>-45</v>
      </c>
      <c r="G37" s="148">
        <f>SUM(G38:G39)</f>
        <v>-10</v>
      </c>
      <c r="H37" s="148">
        <f>SUM(H38:H39)</f>
        <v>-11</v>
      </c>
      <c r="I37" s="148">
        <f>SUM(I38:I39)</f>
        <v>-12</v>
      </c>
      <c r="J37" s="148">
        <f>SUM(J38:J39)</f>
        <v>-12</v>
      </c>
    </row>
    <row r="38" spans="1:10" s="31" customFormat="1" ht="47.25" customHeight="1">
      <c r="A38" s="390" t="s">
        <v>606</v>
      </c>
      <c r="B38" s="221"/>
      <c r="C38" s="337">
        <v>-41</v>
      </c>
      <c r="D38" s="105">
        <v>-45</v>
      </c>
      <c r="E38" s="105">
        <v>-25</v>
      </c>
      <c r="F38" s="105">
        <f>SUM(G38:J38)</f>
        <v>-45</v>
      </c>
      <c r="G38" s="105">
        <v>-10</v>
      </c>
      <c r="H38" s="105">
        <v>-11</v>
      </c>
      <c r="I38" s="105">
        <v>-12</v>
      </c>
      <c r="J38" s="105">
        <v>-12</v>
      </c>
    </row>
    <row r="39" spans="1:10" s="31" customFormat="1" ht="39" customHeight="1">
      <c r="A39" s="390" t="s">
        <v>535</v>
      </c>
      <c r="B39" s="221"/>
      <c r="C39" s="337">
        <v>-11</v>
      </c>
      <c r="D39" s="105"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</row>
    <row r="40" spans="1:10" s="31" customFormat="1" ht="36" customHeight="1">
      <c r="A40" s="219" t="s">
        <v>244</v>
      </c>
      <c r="B40" s="163">
        <v>1073</v>
      </c>
      <c r="C40" s="148">
        <f t="shared" ref="C40:J40" si="9">SUM(C41:C49)</f>
        <v>5295</v>
      </c>
      <c r="D40" s="148">
        <f t="shared" si="9"/>
        <v>6000</v>
      </c>
      <c r="E40" s="148">
        <f t="shared" si="9"/>
        <v>2240</v>
      </c>
      <c r="F40" s="448">
        <f t="shared" si="9"/>
        <v>3413</v>
      </c>
      <c r="G40" s="148">
        <f t="shared" si="9"/>
        <v>800</v>
      </c>
      <c r="H40" s="448">
        <f t="shared" si="9"/>
        <v>1443</v>
      </c>
      <c r="I40" s="148">
        <f t="shared" si="9"/>
        <v>570</v>
      </c>
      <c r="J40" s="148">
        <f t="shared" si="9"/>
        <v>600</v>
      </c>
    </row>
    <row r="41" spans="1:10" s="31" customFormat="1" ht="33.75" customHeight="1">
      <c r="A41" s="390" t="s">
        <v>475</v>
      </c>
      <c r="B41" s="163"/>
      <c r="C41" s="293">
        <v>3464</v>
      </c>
      <c r="D41" s="105">
        <v>5796</v>
      </c>
      <c r="E41" s="105">
        <v>2060</v>
      </c>
      <c r="F41" s="105">
        <f>SUM(G41:J41)</f>
        <v>2390</v>
      </c>
      <c r="G41" s="105">
        <v>755</v>
      </c>
      <c r="H41" s="105">
        <v>555</v>
      </c>
      <c r="I41" s="105">
        <v>525</v>
      </c>
      <c r="J41" s="105">
        <v>555</v>
      </c>
    </row>
    <row r="42" spans="1:10" s="31" customFormat="1" ht="26.25" customHeight="1">
      <c r="A42" s="390" t="s">
        <v>476</v>
      </c>
      <c r="B42" s="163"/>
      <c r="C42" s="293">
        <v>0</v>
      </c>
      <c r="D42" s="105">
        <v>4</v>
      </c>
      <c r="E42" s="105">
        <v>0</v>
      </c>
      <c r="F42" s="105">
        <f>SUM(G42:J42)</f>
        <v>0</v>
      </c>
      <c r="G42" s="105">
        <v>0</v>
      </c>
      <c r="H42" s="105">
        <v>0</v>
      </c>
      <c r="I42" s="105">
        <v>0</v>
      </c>
      <c r="J42" s="105">
        <v>0</v>
      </c>
    </row>
    <row r="43" spans="1:10" s="31" customFormat="1" ht="24.75" customHeight="1">
      <c r="A43" s="390" t="s">
        <v>477</v>
      </c>
      <c r="B43" s="163"/>
      <c r="C43" s="293">
        <v>167</v>
      </c>
      <c r="D43" s="105">
        <v>200</v>
      </c>
      <c r="E43" s="105">
        <v>155</v>
      </c>
      <c r="F43" s="105">
        <f>SUM(G43:J43)</f>
        <v>180</v>
      </c>
      <c r="G43" s="105">
        <v>45</v>
      </c>
      <c r="H43" s="105">
        <v>45</v>
      </c>
      <c r="I43" s="105">
        <v>45</v>
      </c>
      <c r="J43" s="105">
        <v>45</v>
      </c>
    </row>
    <row r="44" spans="1:10" s="31" customFormat="1" ht="30.75" customHeight="1">
      <c r="A44" s="390" t="s">
        <v>574</v>
      </c>
      <c r="B44" s="221"/>
      <c r="C44" s="293">
        <v>425</v>
      </c>
      <c r="D44" s="105">
        <v>0</v>
      </c>
      <c r="E44" s="105">
        <v>25</v>
      </c>
      <c r="F44" s="105">
        <f t="shared" ref="F44" si="10">SUM(G44:J44)</f>
        <v>0</v>
      </c>
      <c r="G44" s="105">
        <v>0</v>
      </c>
      <c r="H44" s="105">
        <v>0</v>
      </c>
      <c r="I44" s="105">
        <v>0</v>
      </c>
      <c r="J44" s="105">
        <v>0</v>
      </c>
    </row>
    <row r="45" spans="1:10" s="31" customFormat="1" ht="23.25" customHeight="1">
      <c r="A45" s="302" t="s">
        <v>536</v>
      </c>
      <c r="B45" s="307"/>
      <c r="C45" s="308">
        <v>250</v>
      </c>
      <c r="D45" s="309">
        <v>0</v>
      </c>
      <c r="E45" s="309">
        <v>0</v>
      </c>
      <c r="F45" s="105">
        <f t="shared" ref="F45" si="11">SUM(G45:J45)</f>
        <v>0</v>
      </c>
      <c r="G45" s="105">
        <v>0</v>
      </c>
      <c r="H45" s="105">
        <v>0</v>
      </c>
      <c r="I45" s="105">
        <v>0</v>
      </c>
      <c r="J45" s="105">
        <v>0</v>
      </c>
    </row>
    <row r="46" spans="1:10" s="31" customFormat="1" ht="28.5" customHeight="1">
      <c r="A46" s="390" t="s">
        <v>575</v>
      </c>
      <c r="B46" s="221"/>
      <c r="C46" s="105">
        <v>27</v>
      </c>
      <c r="D46" s="105">
        <v>0</v>
      </c>
      <c r="E46" s="105">
        <v>0</v>
      </c>
      <c r="F46" s="105">
        <f t="shared" ref="F46:F49" si="12">SUM(G46:J46)</f>
        <v>0</v>
      </c>
      <c r="G46" s="105">
        <v>0</v>
      </c>
      <c r="H46" s="105">
        <v>0</v>
      </c>
      <c r="I46" s="105">
        <v>0</v>
      </c>
      <c r="J46" s="105">
        <v>0</v>
      </c>
    </row>
    <row r="47" spans="1:10" s="31" customFormat="1" ht="28.5" customHeight="1">
      <c r="A47" s="338" t="s">
        <v>576</v>
      </c>
      <c r="B47" s="339"/>
      <c r="C47" s="340">
        <v>2</v>
      </c>
      <c r="D47" s="340"/>
      <c r="E47" s="340"/>
      <c r="F47" s="340"/>
      <c r="G47" s="340"/>
      <c r="H47" s="340"/>
      <c r="I47" s="340"/>
      <c r="J47" s="340"/>
    </row>
    <row r="48" spans="1:10" s="31" customFormat="1" ht="65.25" customHeight="1">
      <c r="A48" s="450" t="s">
        <v>516</v>
      </c>
      <c r="B48" s="221"/>
      <c r="C48" s="105">
        <v>960</v>
      </c>
      <c r="D48" s="105">
        <v>0</v>
      </c>
      <c r="E48" s="105">
        <v>0</v>
      </c>
      <c r="F48" s="105">
        <v>0</v>
      </c>
      <c r="G48" s="105">
        <v>0</v>
      </c>
      <c r="H48" s="105">
        <v>0</v>
      </c>
      <c r="I48" s="105">
        <v>0</v>
      </c>
      <c r="J48" s="105">
        <v>0</v>
      </c>
    </row>
    <row r="49" spans="1:10" s="31" customFormat="1" ht="117.75" customHeight="1">
      <c r="A49" s="390" t="s">
        <v>623</v>
      </c>
      <c r="B49" s="221"/>
      <c r="C49" s="105">
        <v>0</v>
      </c>
      <c r="D49" s="105">
        <v>0</v>
      </c>
      <c r="E49" s="105">
        <v>0</v>
      </c>
      <c r="F49" s="447">
        <f t="shared" si="12"/>
        <v>843</v>
      </c>
      <c r="G49" s="447">
        <v>0</v>
      </c>
      <c r="H49" s="447">
        <v>843</v>
      </c>
      <c r="I49" s="105">
        <v>0</v>
      </c>
      <c r="J49" s="105">
        <v>0</v>
      </c>
    </row>
    <row r="50" spans="1:10" s="31" customFormat="1" ht="39" customHeight="1">
      <c r="A50" s="219" t="s">
        <v>405</v>
      </c>
      <c r="B50" s="163">
        <v>1086</v>
      </c>
      <c r="C50" s="148">
        <f>SUM(C51:C60)</f>
        <v>-2916</v>
      </c>
      <c r="D50" s="148">
        <f>SUM(D51:D60)</f>
        <v>-4000</v>
      </c>
      <c r="E50" s="148">
        <f>SUM(E51:E60)</f>
        <v>-1880</v>
      </c>
      <c r="F50" s="148">
        <f>SUM(F51:F60)</f>
        <v>-2170</v>
      </c>
      <c r="G50" s="148">
        <f>SUM(G52:G60)</f>
        <v>-600</v>
      </c>
      <c r="H50" s="148">
        <f>SUM(H52:H60)</f>
        <v>-500</v>
      </c>
      <c r="I50" s="148">
        <f>SUM(I52:I60)</f>
        <v>-520</v>
      </c>
      <c r="J50" s="148">
        <f>SUM(J52:J60)</f>
        <v>-550</v>
      </c>
    </row>
    <row r="51" spans="1:10" s="31" customFormat="1" ht="33" customHeight="1">
      <c r="A51" s="390" t="s">
        <v>518</v>
      </c>
      <c r="B51" s="163"/>
      <c r="C51" s="105">
        <v>-1</v>
      </c>
      <c r="D51" s="105">
        <v>0</v>
      </c>
      <c r="E51" s="105">
        <v>-1</v>
      </c>
      <c r="F51" s="105">
        <f t="shared" ref="F51:F57" si="13">SUM(G51:J51)</f>
        <v>0</v>
      </c>
      <c r="G51" s="105">
        <v>0</v>
      </c>
      <c r="H51" s="105">
        <v>0</v>
      </c>
      <c r="I51" s="105">
        <v>0</v>
      </c>
      <c r="J51" s="105">
        <v>0</v>
      </c>
    </row>
    <row r="52" spans="1:10" s="31" customFormat="1" ht="25.5" customHeight="1">
      <c r="A52" s="390" t="s">
        <v>478</v>
      </c>
      <c r="B52" s="163"/>
      <c r="C52" s="294">
        <v>-2484</v>
      </c>
      <c r="D52" s="105">
        <v>-3527</v>
      </c>
      <c r="E52" s="105">
        <v>-1398</v>
      </c>
      <c r="F52" s="105">
        <f t="shared" si="13"/>
        <v>-1775</v>
      </c>
      <c r="G52" s="105">
        <v>-500</v>
      </c>
      <c r="H52" s="105">
        <v>-390</v>
      </c>
      <c r="I52" s="105">
        <v>-435</v>
      </c>
      <c r="J52" s="105">
        <v>-450</v>
      </c>
    </row>
    <row r="53" spans="1:10" s="31" customFormat="1" ht="27.75" customHeight="1">
      <c r="A53" s="390" t="s">
        <v>479</v>
      </c>
      <c r="B53" s="163"/>
      <c r="C53" s="337">
        <v>-101</v>
      </c>
      <c r="D53" s="105">
        <v>-115</v>
      </c>
      <c r="E53" s="105">
        <v>-120</v>
      </c>
      <c r="F53" s="105">
        <f t="shared" si="13"/>
        <v>-120</v>
      </c>
      <c r="G53" s="105">
        <v>-30</v>
      </c>
      <c r="H53" s="105">
        <v>-30</v>
      </c>
      <c r="I53" s="105">
        <v>-30</v>
      </c>
      <c r="J53" s="105">
        <v>-30</v>
      </c>
    </row>
    <row r="54" spans="1:10" s="31" customFormat="1" ht="31.5" customHeight="1">
      <c r="A54" s="390" t="s">
        <v>480</v>
      </c>
      <c r="B54" s="163"/>
      <c r="C54" s="337">
        <v>-122</v>
      </c>
      <c r="D54" s="105">
        <v>-115</v>
      </c>
      <c r="E54" s="105">
        <v>-205</v>
      </c>
      <c r="F54" s="105">
        <f t="shared" si="13"/>
        <v>-120</v>
      </c>
      <c r="G54" s="105">
        <v>-30</v>
      </c>
      <c r="H54" s="105">
        <v>-35</v>
      </c>
      <c r="I54" s="105">
        <v>-25</v>
      </c>
      <c r="J54" s="105">
        <v>-30</v>
      </c>
    </row>
    <row r="55" spans="1:10" s="31" customFormat="1" ht="33.75" customHeight="1">
      <c r="A55" s="390" t="s">
        <v>481</v>
      </c>
      <c r="B55" s="163"/>
      <c r="C55" s="337">
        <v>-117</v>
      </c>
      <c r="D55" s="105">
        <v>-180</v>
      </c>
      <c r="E55" s="105">
        <v>-139</v>
      </c>
      <c r="F55" s="105">
        <f t="shared" si="13"/>
        <v>-155</v>
      </c>
      <c r="G55" s="105">
        <v>-40</v>
      </c>
      <c r="H55" s="105">
        <v>-45</v>
      </c>
      <c r="I55" s="105">
        <v>-30</v>
      </c>
      <c r="J55" s="105">
        <v>-40</v>
      </c>
    </row>
    <row r="56" spans="1:10" s="31" customFormat="1" ht="25.5" customHeight="1">
      <c r="A56" s="302" t="s">
        <v>40</v>
      </c>
      <c r="B56" s="306"/>
      <c r="C56" s="309">
        <v>-35</v>
      </c>
      <c r="D56" s="309">
        <v>0</v>
      </c>
      <c r="E56" s="309">
        <v>-10</v>
      </c>
      <c r="F56" s="105">
        <f t="shared" ref="F56" si="14">SUM(G56:J56)</f>
        <v>0</v>
      </c>
      <c r="G56" s="105">
        <v>0</v>
      </c>
      <c r="H56" s="105">
        <v>0</v>
      </c>
      <c r="I56" s="105">
        <v>0</v>
      </c>
      <c r="J56" s="105">
        <v>0</v>
      </c>
    </row>
    <row r="57" spans="1:10" s="31" customFormat="1" ht="25.5" customHeight="1">
      <c r="A57" s="390" t="s">
        <v>530</v>
      </c>
      <c r="B57" s="163"/>
      <c r="C57" s="294">
        <v>-1</v>
      </c>
      <c r="D57" s="105">
        <v>0</v>
      </c>
      <c r="E57" s="105">
        <v>0</v>
      </c>
      <c r="F57" s="105">
        <f t="shared" si="13"/>
        <v>0</v>
      </c>
      <c r="G57" s="105">
        <v>0</v>
      </c>
      <c r="H57" s="105">
        <v>0</v>
      </c>
      <c r="I57" s="105">
        <v>0</v>
      </c>
      <c r="J57" s="105">
        <v>0</v>
      </c>
    </row>
    <row r="58" spans="1:10" s="31" customFormat="1" ht="31.5" customHeight="1">
      <c r="A58" s="390" t="s">
        <v>482</v>
      </c>
      <c r="B58" s="163"/>
      <c r="C58" s="294">
        <v>-7</v>
      </c>
      <c r="D58" s="105">
        <v>-18</v>
      </c>
      <c r="E58" s="105">
        <v>0</v>
      </c>
      <c r="F58" s="105">
        <f>SUM(G58:J58)</f>
        <v>0</v>
      </c>
      <c r="G58" s="105">
        <v>0</v>
      </c>
      <c r="H58" s="105">
        <v>0</v>
      </c>
      <c r="I58" s="105">
        <v>0</v>
      </c>
      <c r="J58" s="105">
        <v>0</v>
      </c>
    </row>
    <row r="59" spans="1:10" s="31" customFormat="1" ht="33" customHeight="1">
      <c r="A59" s="390" t="s">
        <v>483</v>
      </c>
      <c r="B59" s="163"/>
      <c r="C59" s="294">
        <v>-42</v>
      </c>
      <c r="D59" s="105">
        <v>-30</v>
      </c>
      <c r="E59" s="105">
        <v>-3</v>
      </c>
      <c r="F59" s="105">
        <f>SUM(G59:J59)</f>
        <v>0</v>
      </c>
      <c r="G59" s="105">
        <v>0</v>
      </c>
      <c r="H59" s="105">
        <v>0</v>
      </c>
      <c r="I59" s="105">
        <v>0</v>
      </c>
      <c r="J59" s="105">
        <v>0</v>
      </c>
    </row>
    <row r="60" spans="1:10" s="31" customFormat="1" ht="31.5" customHeight="1">
      <c r="A60" s="390" t="s">
        <v>484</v>
      </c>
      <c r="B60" s="163"/>
      <c r="C60" s="294">
        <v>-6</v>
      </c>
      <c r="D60" s="105">
        <v>-15</v>
      </c>
      <c r="E60" s="105">
        <v>-4</v>
      </c>
      <c r="F60" s="105">
        <f>SUM(G60:J60)</f>
        <v>0</v>
      </c>
      <c r="G60" s="105">
        <v>0</v>
      </c>
      <c r="H60" s="105">
        <v>0</v>
      </c>
      <c r="I60" s="105">
        <v>0</v>
      </c>
      <c r="J60" s="105">
        <v>0</v>
      </c>
    </row>
    <row r="61" spans="1:10">
      <c r="A61" s="68"/>
      <c r="C61" s="369"/>
      <c r="D61" s="67"/>
      <c r="E61" s="67"/>
      <c r="F61" s="67"/>
      <c r="G61" s="67"/>
      <c r="H61" s="67"/>
    </row>
    <row r="62" spans="1:10" ht="20.25">
      <c r="A62" s="222" t="s">
        <v>508</v>
      </c>
      <c r="B62" s="1"/>
      <c r="C62" s="526" t="s">
        <v>86</v>
      </c>
      <c r="D62" s="526"/>
      <c r="E62" s="526"/>
      <c r="F62" s="223"/>
      <c r="G62" s="468" t="s">
        <v>569</v>
      </c>
      <c r="H62" s="468"/>
      <c r="I62" s="468"/>
    </row>
    <row r="63" spans="1:10">
      <c r="A63" s="224" t="s">
        <v>366</v>
      </c>
      <c r="B63" s="3"/>
      <c r="C63" s="513" t="s">
        <v>403</v>
      </c>
      <c r="D63" s="513"/>
      <c r="E63" s="367"/>
      <c r="F63" s="3"/>
      <c r="G63" s="465" t="s">
        <v>573</v>
      </c>
      <c r="H63" s="465"/>
      <c r="I63" s="465"/>
    </row>
    <row r="64" spans="1:10">
      <c r="A64" s="68"/>
      <c r="C64" s="369"/>
      <c r="D64" s="67"/>
      <c r="E64" s="67"/>
      <c r="F64" s="67"/>
      <c r="G64" s="67"/>
      <c r="H64" s="67"/>
    </row>
    <row r="65" spans="1:8">
      <c r="A65" s="68"/>
      <c r="C65" s="369"/>
      <c r="D65" s="67"/>
      <c r="E65" s="67"/>
      <c r="F65" s="67"/>
      <c r="G65" s="67"/>
      <c r="H65" s="67"/>
    </row>
    <row r="66" spans="1:8">
      <c r="A66" s="68"/>
      <c r="C66" s="369"/>
      <c r="D66" s="67"/>
      <c r="E66" s="67"/>
      <c r="F66" s="67"/>
      <c r="G66" s="67"/>
      <c r="H66" s="67"/>
    </row>
    <row r="67" spans="1:8">
      <c r="A67" s="68"/>
      <c r="C67" s="369"/>
      <c r="D67" s="67"/>
      <c r="E67" s="67"/>
      <c r="F67" s="67"/>
      <c r="G67" s="67"/>
      <c r="H67" s="67"/>
    </row>
    <row r="68" spans="1:8">
      <c r="A68" s="68"/>
      <c r="C68" s="369"/>
      <c r="D68" s="67"/>
      <c r="E68" s="67"/>
      <c r="F68" s="67"/>
      <c r="G68" s="67"/>
      <c r="H68" s="67"/>
    </row>
    <row r="69" spans="1:8">
      <c r="A69" s="68"/>
      <c r="C69" s="369"/>
      <c r="D69" s="67"/>
      <c r="E69" s="67"/>
      <c r="F69" s="67"/>
      <c r="G69" s="67"/>
      <c r="H69" s="67"/>
    </row>
    <row r="70" spans="1:8">
      <c r="A70" s="68"/>
      <c r="C70" s="369"/>
      <c r="D70" s="67"/>
      <c r="E70" s="67"/>
      <c r="F70" s="67"/>
      <c r="G70" s="67"/>
      <c r="H70" s="67"/>
    </row>
    <row r="71" spans="1:8">
      <c r="A71" s="68"/>
      <c r="C71" s="369"/>
      <c r="D71" s="67"/>
      <c r="E71" s="67"/>
      <c r="F71" s="67"/>
      <c r="G71" s="67"/>
      <c r="H71" s="67"/>
    </row>
    <row r="72" spans="1:8">
      <c r="A72" s="68"/>
      <c r="C72" s="369"/>
      <c r="D72" s="67"/>
      <c r="E72" s="67"/>
      <c r="F72" s="67"/>
      <c r="G72" s="67"/>
      <c r="H72" s="67"/>
    </row>
    <row r="73" spans="1:8">
      <c r="A73" s="68"/>
      <c r="C73" s="369"/>
      <c r="D73" s="67"/>
      <c r="E73" s="67"/>
      <c r="F73" s="67"/>
      <c r="G73" s="67"/>
      <c r="H73" s="67"/>
    </row>
    <row r="74" spans="1:8">
      <c r="A74" s="68"/>
      <c r="C74" s="369"/>
      <c r="D74" s="67"/>
      <c r="E74" s="67"/>
      <c r="F74" s="67"/>
      <c r="G74" s="67"/>
      <c r="H74" s="67"/>
    </row>
    <row r="75" spans="1:8">
      <c r="A75" s="68"/>
      <c r="C75" s="369"/>
      <c r="D75" s="67"/>
      <c r="E75" s="67"/>
      <c r="F75" s="67"/>
      <c r="G75" s="67"/>
      <c r="H75" s="67"/>
    </row>
    <row r="76" spans="1:8">
      <c r="A76" s="68"/>
      <c r="C76" s="369"/>
      <c r="D76" s="67"/>
      <c r="E76" s="67"/>
      <c r="F76" s="67"/>
      <c r="G76" s="67"/>
      <c r="H76" s="67"/>
    </row>
    <row r="77" spans="1:8">
      <c r="A77" s="68"/>
      <c r="C77" s="369"/>
      <c r="D77" s="67"/>
      <c r="E77" s="67"/>
      <c r="F77" s="67"/>
      <c r="G77" s="67"/>
      <c r="H77" s="67"/>
    </row>
    <row r="78" spans="1:8">
      <c r="A78" s="68"/>
      <c r="C78" s="369"/>
      <c r="D78" s="67"/>
      <c r="E78" s="67"/>
      <c r="F78" s="67"/>
      <c r="G78" s="67"/>
      <c r="H78" s="67"/>
    </row>
    <row r="79" spans="1:8">
      <c r="A79" s="68"/>
      <c r="C79" s="369"/>
      <c r="D79" s="67"/>
      <c r="E79" s="67"/>
      <c r="F79" s="67"/>
      <c r="G79" s="67"/>
      <c r="H79" s="67"/>
    </row>
    <row r="80" spans="1:8">
      <c r="A80" s="68"/>
      <c r="C80" s="369"/>
      <c r="D80" s="67"/>
      <c r="E80" s="67"/>
      <c r="F80" s="67"/>
      <c r="G80" s="67"/>
      <c r="H80" s="67"/>
    </row>
    <row r="81" spans="1:8">
      <c r="A81" s="68"/>
      <c r="C81" s="369"/>
      <c r="D81" s="67"/>
      <c r="E81" s="67"/>
      <c r="F81" s="67"/>
      <c r="G81" s="67"/>
      <c r="H81" s="67"/>
    </row>
    <row r="82" spans="1:8">
      <c r="A82" s="68"/>
      <c r="C82" s="369"/>
      <c r="D82" s="67"/>
      <c r="E82" s="67"/>
      <c r="F82" s="67"/>
      <c r="G82" s="67"/>
      <c r="H82" s="67"/>
    </row>
    <row r="83" spans="1:8">
      <c r="A83" s="68"/>
      <c r="C83" s="369"/>
      <c r="D83" s="67"/>
      <c r="E83" s="67"/>
      <c r="F83" s="67"/>
      <c r="G83" s="67"/>
      <c r="H83" s="67"/>
    </row>
    <row r="84" spans="1:8">
      <c r="A84" s="68"/>
      <c r="C84" s="369"/>
      <c r="D84" s="67"/>
      <c r="E84" s="67"/>
      <c r="F84" s="67"/>
      <c r="G84" s="67"/>
      <c r="H84" s="67"/>
    </row>
    <row r="85" spans="1:8">
      <c r="A85" s="68"/>
      <c r="C85" s="369"/>
      <c r="D85" s="67"/>
      <c r="E85" s="67"/>
      <c r="F85" s="67"/>
      <c r="G85" s="67"/>
      <c r="H85" s="67"/>
    </row>
    <row r="86" spans="1:8">
      <c r="A86" s="68"/>
      <c r="C86" s="369"/>
      <c r="D86" s="67"/>
      <c r="E86" s="67"/>
      <c r="F86" s="67"/>
      <c r="G86" s="67"/>
      <c r="H86" s="67"/>
    </row>
    <row r="87" spans="1:8">
      <c r="A87" s="68"/>
      <c r="C87" s="369"/>
      <c r="D87" s="67"/>
      <c r="E87" s="67"/>
      <c r="F87" s="67"/>
      <c r="G87" s="67"/>
      <c r="H87" s="67"/>
    </row>
    <row r="88" spans="1:8">
      <c r="A88" s="68"/>
      <c r="C88" s="369"/>
      <c r="D88" s="67"/>
      <c r="E88" s="67"/>
      <c r="F88" s="67"/>
      <c r="G88" s="67"/>
      <c r="H88" s="67"/>
    </row>
    <row r="89" spans="1:8">
      <c r="A89" s="68"/>
      <c r="C89" s="369"/>
      <c r="D89" s="67"/>
      <c r="E89" s="67"/>
      <c r="F89" s="67"/>
      <c r="G89" s="67"/>
      <c r="H89" s="67"/>
    </row>
    <row r="90" spans="1:8">
      <c r="A90" s="68"/>
      <c r="C90" s="369"/>
      <c r="D90" s="67"/>
      <c r="E90" s="67"/>
      <c r="F90" s="67"/>
      <c r="G90" s="67"/>
      <c r="H90" s="67"/>
    </row>
    <row r="91" spans="1:8">
      <c r="A91" s="68"/>
      <c r="C91" s="369"/>
      <c r="D91" s="67"/>
      <c r="E91" s="67"/>
      <c r="F91" s="67"/>
      <c r="G91" s="67"/>
      <c r="H91" s="67"/>
    </row>
    <row r="92" spans="1:8">
      <c r="A92" s="68"/>
      <c r="C92" s="369"/>
      <c r="D92" s="67"/>
      <c r="E92" s="67"/>
      <c r="F92" s="67"/>
      <c r="G92" s="67"/>
      <c r="H92" s="67"/>
    </row>
    <row r="93" spans="1:8">
      <c r="A93" s="68"/>
      <c r="C93" s="369"/>
      <c r="D93" s="67"/>
      <c r="E93" s="67"/>
      <c r="F93" s="67"/>
      <c r="G93" s="67"/>
      <c r="H93" s="67"/>
    </row>
    <row r="94" spans="1:8">
      <c r="A94" s="68"/>
      <c r="C94" s="369"/>
      <c r="D94" s="67"/>
      <c r="E94" s="67"/>
      <c r="F94" s="67"/>
      <c r="G94" s="67"/>
      <c r="H94" s="67"/>
    </row>
    <row r="95" spans="1:8">
      <c r="A95" s="68"/>
      <c r="C95" s="369"/>
      <c r="D95" s="67"/>
      <c r="E95" s="67"/>
      <c r="F95" s="67"/>
      <c r="G95" s="67"/>
      <c r="H95" s="67"/>
    </row>
    <row r="96" spans="1:8">
      <c r="A96" s="68"/>
      <c r="C96" s="369"/>
      <c r="D96" s="67"/>
      <c r="E96" s="67"/>
      <c r="F96" s="67"/>
      <c r="G96" s="67"/>
      <c r="H96" s="67"/>
    </row>
    <row r="97" spans="1:8">
      <c r="A97" s="68"/>
      <c r="C97" s="369"/>
      <c r="D97" s="67"/>
      <c r="E97" s="67"/>
      <c r="F97" s="67"/>
      <c r="G97" s="67"/>
      <c r="H97" s="67"/>
    </row>
    <row r="98" spans="1:8">
      <c r="A98" s="68"/>
      <c r="C98" s="369"/>
      <c r="D98" s="67"/>
      <c r="E98" s="67"/>
      <c r="F98" s="67"/>
      <c r="G98" s="67"/>
      <c r="H98" s="67"/>
    </row>
    <row r="99" spans="1:8">
      <c r="A99" s="68"/>
      <c r="C99" s="369"/>
      <c r="D99" s="67"/>
      <c r="E99" s="67"/>
      <c r="F99" s="67"/>
      <c r="G99" s="67"/>
      <c r="H99" s="67"/>
    </row>
    <row r="100" spans="1:8">
      <c r="A100" s="68"/>
      <c r="C100" s="369"/>
      <c r="D100" s="67"/>
      <c r="E100" s="67"/>
      <c r="F100" s="67"/>
      <c r="G100" s="67"/>
      <c r="H100" s="67"/>
    </row>
    <row r="101" spans="1:8">
      <c r="A101" s="68"/>
      <c r="C101" s="369"/>
      <c r="D101" s="67"/>
      <c r="E101" s="67"/>
      <c r="F101" s="67"/>
      <c r="G101" s="67"/>
      <c r="H101" s="67"/>
    </row>
    <row r="102" spans="1:8">
      <c r="A102" s="68"/>
      <c r="C102" s="369"/>
      <c r="D102" s="67"/>
      <c r="E102" s="67"/>
      <c r="F102" s="67"/>
      <c r="G102" s="67"/>
      <c r="H102" s="67"/>
    </row>
    <row r="103" spans="1:8">
      <c r="A103" s="68"/>
      <c r="C103" s="369"/>
      <c r="D103" s="67"/>
      <c r="E103" s="67"/>
      <c r="F103" s="67"/>
      <c r="G103" s="67"/>
      <c r="H103" s="67"/>
    </row>
    <row r="104" spans="1:8">
      <c r="A104" s="68"/>
      <c r="C104" s="369"/>
      <c r="D104" s="67"/>
      <c r="E104" s="67"/>
      <c r="F104" s="67"/>
      <c r="G104" s="67"/>
      <c r="H104" s="67"/>
    </row>
    <row r="105" spans="1:8">
      <c r="A105" s="68"/>
      <c r="C105" s="369"/>
      <c r="D105" s="67"/>
      <c r="E105" s="67"/>
      <c r="F105" s="67"/>
      <c r="G105" s="67"/>
      <c r="H105" s="67"/>
    </row>
    <row r="106" spans="1:8">
      <c r="A106" s="68"/>
      <c r="C106" s="369"/>
      <c r="D106" s="67"/>
      <c r="E106" s="67"/>
      <c r="F106" s="67"/>
      <c r="G106" s="67"/>
      <c r="H106" s="67"/>
    </row>
    <row r="107" spans="1:8">
      <c r="A107" s="68"/>
      <c r="C107" s="369"/>
      <c r="D107" s="67"/>
      <c r="E107" s="67"/>
      <c r="F107" s="67"/>
      <c r="G107" s="67"/>
      <c r="H107" s="67"/>
    </row>
    <row r="108" spans="1:8">
      <c r="A108" s="68"/>
      <c r="C108" s="369"/>
      <c r="D108" s="67"/>
      <c r="E108" s="67"/>
      <c r="F108" s="67"/>
      <c r="G108" s="67"/>
      <c r="H108" s="67"/>
    </row>
    <row r="109" spans="1:8">
      <c r="A109" s="68"/>
      <c r="C109" s="369"/>
      <c r="D109" s="67"/>
      <c r="E109" s="67"/>
      <c r="F109" s="67"/>
      <c r="G109" s="67"/>
      <c r="H109" s="67"/>
    </row>
    <row r="110" spans="1:8">
      <c r="A110" s="68"/>
      <c r="C110" s="369"/>
      <c r="D110" s="67"/>
      <c r="E110" s="67"/>
      <c r="F110" s="67"/>
      <c r="G110" s="67"/>
      <c r="H110" s="67"/>
    </row>
    <row r="111" spans="1:8">
      <c r="A111" s="68"/>
      <c r="C111" s="369"/>
      <c r="D111" s="67"/>
      <c r="E111" s="67"/>
      <c r="F111" s="67"/>
      <c r="G111" s="67"/>
      <c r="H111" s="67"/>
    </row>
    <row r="112" spans="1:8">
      <c r="A112" s="68"/>
      <c r="C112" s="369"/>
      <c r="D112" s="67"/>
      <c r="E112" s="67"/>
      <c r="F112" s="67"/>
      <c r="G112" s="67"/>
      <c r="H112" s="67"/>
    </row>
    <row r="113" spans="1:8">
      <c r="A113" s="68"/>
      <c r="C113" s="369"/>
      <c r="D113" s="67"/>
      <c r="E113" s="67"/>
      <c r="F113" s="67"/>
      <c r="G113" s="67"/>
      <c r="H113" s="67"/>
    </row>
    <row r="114" spans="1:8">
      <c r="A114" s="68"/>
      <c r="C114" s="369"/>
      <c r="D114" s="67"/>
      <c r="E114" s="67"/>
      <c r="F114" s="67"/>
      <c r="G114" s="67"/>
      <c r="H114" s="67"/>
    </row>
    <row r="115" spans="1:8">
      <c r="A115" s="68"/>
      <c r="C115" s="369"/>
      <c r="D115" s="67"/>
      <c r="E115" s="67"/>
      <c r="F115" s="67"/>
      <c r="G115" s="67"/>
      <c r="H115" s="67"/>
    </row>
    <row r="116" spans="1:8">
      <c r="A116" s="68"/>
      <c r="C116" s="369"/>
      <c r="D116" s="67"/>
      <c r="E116" s="67"/>
      <c r="F116" s="67"/>
      <c r="G116" s="67"/>
      <c r="H116" s="67"/>
    </row>
    <row r="117" spans="1:8">
      <c r="A117" s="68"/>
      <c r="C117" s="369"/>
      <c r="D117" s="67"/>
      <c r="E117" s="67"/>
      <c r="F117" s="67"/>
      <c r="G117" s="67"/>
      <c r="H117" s="67"/>
    </row>
    <row r="118" spans="1:8">
      <c r="A118" s="68"/>
    </row>
    <row r="119" spans="1:8">
      <c r="A119" s="69"/>
    </row>
    <row r="120" spans="1:8">
      <c r="A120" s="69"/>
    </row>
    <row r="121" spans="1:8">
      <c r="A121" s="69"/>
    </row>
    <row r="122" spans="1:8">
      <c r="A122" s="69"/>
    </row>
    <row r="123" spans="1:8">
      <c r="A123" s="69"/>
    </row>
    <row r="124" spans="1:8">
      <c r="A124" s="69"/>
    </row>
    <row r="125" spans="1:8">
      <c r="A125" s="69"/>
    </row>
    <row r="126" spans="1:8">
      <c r="A126" s="69"/>
    </row>
    <row r="127" spans="1:8">
      <c r="A127" s="69"/>
    </row>
    <row r="128" spans="1:8">
      <c r="A128" s="69"/>
    </row>
    <row r="129" spans="1:6">
      <c r="A129" s="69"/>
      <c r="B129" s="3"/>
      <c r="C129" s="3"/>
      <c r="D129" s="3"/>
      <c r="E129" s="3"/>
      <c r="F129" s="3"/>
    </row>
    <row r="130" spans="1:6">
      <c r="A130" s="69"/>
      <c r="B130" s="3"/>
      <c r="C130" s="3"/>
      <c r="D130" s="3"/>
      <c r="E130" s="3"/>
      <c r="F130" s="3"/>
    </row>
    <row r="131" spans="1:6">
      <c r="A131" s="69"/>
      <c r="B131" s="3"/>
      <c r="C131" s="3"/>
      <c r="D131" s="3"/>
      <c r="E131" s="3"/>
      <c r="F131" s="3"/>
    </row>
    <row r="132" spans="1:6">
      <c r="A132" s="69"/>
      <c r="B132" s="3"/>
      <c r="C132" s="3"/>
      <c r="D132" s="3"/>
      <c r="E132" s="3"/>
      <c r="F132" s="3"/>
    </row>
    <row r="133" spans="1:6">
      <c r="A133" s="69"/>
      <c r="B133" s="3"/>
      <c r="C133" s="3"/>
      <c r="D133" s="3"/>
      <c r="E133" s="3"/>
      <c r="F133" s="3"/>
    </row>
    <row r="134" spans="1:6">
      <c r="A134" s="69"/>
      <c r="B134" s="3"/>
      <c r="C134" s="3"/>
      <c r="D134" s="3"/>
      <c r="E134" s="3"/>
      <c r="F134" s="3"/>
    </row>
    <row r="135" spans="1:6">
      <c r="A135" s="69"/>
      <c r="B135" s="3"/>
      <c r="C135" s="3"/>
      <c r="D135" s="3"/>
      <c r="E135" s="3"/>
      <c r="F135" s="3"/>
    </row>
    <row r="136" spans="1:6">
      <c r="A136" s="69"/>
      <c r="B136" s="3"/>
      <c r="C136" s="3"/>
      <c r="D136" s="3"/>
      <c r="E136" s="3"/>
      <c r="F136" s="3"/>
    </row>
    <row r="137" spans="1:6">
      <c r="A137" s="69"/>
      <c r="B137" s="3"/>
      <c r="C137" s="3"/>
      <c r="D137" s="3"/>
      <c r="E137" s="3"/>
      <c r="F137" s="3"/>
    </row>
    <row r="138" spans="1:6">
      <c r="A138" s="69"/>
      <c r="B138" s="3"/>
      <c r="C138" s="3"/>
      <c r="D138" s="3"/>
      <c r="E138" s="3"/>
      <c r="F138" s="3"/>
    </row>
    <row r="139" spans="1:6">
      <c r="A139" s="69"/>
      <c r="B139" s="3"/>
      <c r="C139" s="3"/>
      <c r="D139" s="3"/>
      <c r="E139" s="3"/>
      <c r="F139" s="3"/>
    </row>
    <row r="140" spans="1:6">
      <c r="A140" s="69"/>
      <c r="B140" s="3"/>
      <c r="C140" s="3"/>
      <c r="D140" s="3"/>
      <c r="E140" s="3"/>
      <c r="F140" s="3"/>
    </row>
    <row r="141" spans="1:6">
      <c r="A141" s="69"/>
      <c r="B141" s="3"/>
      <c r="C141" s="3"/>
      <c r="D141" s="3"/>
      <c r="E141" s="3"/>
      <c r="F141" s="3"/>
    </row>
    <row r="142" spans="1:6">
      <c r="A142" s="69"/>
      <c r="B142" s="3"/>
      <c r="C142" s="3"/>
      <c r="D142" s="3"/>
      <c r="E142" s="3"/>
      <c r="F142" s="3"/>
    </row>
    <row r="143" spans="1:6">
      <c r="A143" s="69"/>
      <c r="B143" s="3"/>
      <c r="C143" s="3"/>
      <c r="D143" s="3"/>
      <c r="E143" s="3"/>
      <c r="F143" s="3"/>
    </row>
    <row r="144" spans="1:6">
      <c r="A144" s="69"/>
      <c r="B144" s="3"/>
      <c r="C144" s="3"/>
      <c r="D144" s="3"/>
      <c r="E144" s="3"/>
      <c r="F144" s="3"/>
    </row>
    <row r="145" spans="1:6">
      <c r="A145" s="69"/>
      <c r="B145" s="3"/>
      <c r="C145" s="3"/>
      <c r="D145" s="3"/>
      <c r="E145" s="3"/>
      <c r="F145" s="3"/>
    </row>
    <row r="146" spans="1:6">
      <c r="A146" s="69"/>
      <c r="B146" s="3"/>
      <c r="C146" s="3"/>
      <c r="D146" s="3"/>
      <c r="E146" s="3"/>
      <c r="F146" s="3"/>
    </row>
    <row r="147" spans="1:6">
      <c r="A147" s="69"/>
      <c r="B147" s="3"/>
      <c r="C147" s="3"/>
      <c r="D147" s="3"/>
      <c r="E147" s="3"/>
      <c r="F147" s="3"/>
    </row>
    <row r="148" spans="1:6">
      <c r="A148" s="69"/>
      <c r="B148" s="3"/>
      <c r="C148" s="3"/>
      <c r="D148" s="3"/>
      <c r="E148" s="3"/>
      <c r="F148" s="3"/>
    </row>
    <row r="149" spans="1:6">
      <c r="A149" s="69"/>
      <c r="B149" s="3"/>
      <c r="C149" s="3"/>
      <c r="D149" s="3"/>
      <c r="E149" s="3"/>
      <c r="F149" s="3"/>
    </row>
    <row r="150" spans="1:6">
      <c r="A150" s="69"/>
      <c r="B150" s="3"/>
      <c r="C150" s="3"/>
      <c r="D150" s="3"/>
      <c r="E150" s="3"/>
      <c r="F150" s="3"/>
    </row>
    <row r="151" spans="1:6">
      <c r="A151" s="69"/>
      <c r="B151" s="3"/>
      <c r="C151" s="3"/>
      <c r="D151" s="3"/>
      <c r="E151" s="3"/>
      <c r="F151" s="3"/>
    </row>
    <row r="152" spans="1:6">
      <c r="A152" s="69"/>
      <c r="B152" s="3"/>
      <c r="C152" s="3"/>
      <c r="D152" s="3"/>
      <c r="E152" s="3"/>
      <c r="F152" s="3"/>
    </row>
    <row r="153" spans="1:6">
      <c r="A153" s="69"/>
      <c r="B153" s="3"/>
      <c r="C153" s="3"/>
      <c r="D153" s="3"/>
      <c r="E153" s="3"/>
      <c r="F153" s="3"/>
    </row>
    <row r="154" spans="1:6">
      <c r="A154" s="69"/>
      <c r="B154" s="3"/>
      <c r="C154" s="3"/>
      <c r="D154" s="3"/>
      <c r="E154" s="3"/>
      <c r="F154" s="3"/>
    </row>
    <row r="155" spans="1:6">
      <c r="A155" s="69"/>
      <c r="B155" s="3"/>
      <c r="C155" s="3"/>
      <c r="D155" s="3"/>
      <c r="E155" s="3"/>
      <c r="F155" s="3"/>
    </row>
    <row r="156" spans="1:6">
      <c r="A156" s="69"/>
      <c r="B156" s="3"/>
      <c r="C156" s="3"/>
      <c r="D156" s="3"/>
      <c r="E156" s="3"/>
      <c r="F156" s="3"/>
    </row>
    <row r="157" spans="1:6">
      <c r="A157" s="69"/>
      <c r="B157" s="3"/>
      <c r="C157" s="3"/>
      <c r="D157" s="3"/>
      <c r="E157" s="3"/>
      <c r="F157" s="3"/>
    </row>
    <row r="158" spans="1:6">
      <c r="A158" s="69"/>
      <c r="B158" s="3"/>
      <c r="C158" s="3"/>
      <c r="D158" s="3"/>
      <c r="E158" s="3"/>
      <c r="F158" s="3"/>
    </row>
    <row r="159" spans="1:6">
      <c r="A159" s="69"/>
      <c r="B159" s="3"/>
      <c r="C159" s="3"/>
      <c r="D159" s="3"/>
      <c r="E159" s="3"/>
      <c r="F159" s="3"/>
    </row>
    <row r="160" spans="1:6">
      <c r="A160" s="69"/>
      <c r="B160" s="3"/>
      <c r="C160" s="3"/>
      <c r="D160" s="3"/>
      <c r="E160" s="3"/>
      <c r="F160" s="3"/>
    </row>
    <row r="161" spans="1:6">
      <c r="A161" s="69"/>
      <c r="B161" s="3"/>
      <c r="C161" s="3"/>
      <c r="D161" s="3"/>
      <c r="E161" s="3"/>
      <c r="F161" s="3"/>
    </row>
    <row r="162" spans="1:6">
      <c r="A162" s="69"/>
      <c r="B162" s="3"/>
      <c r="C162" s="3"/>
      <c r="D162" s="3"/>
      <c r="E162" s="3"/>
      <c r="F162" s="3"/>
    </row>
    <row r="163" spans="1:6">
      <c r="A163" s="69"/>
      <c r="B163" s="3"/>
      <c r="C163" s="3"/>
      <c r="D163" s="3"/>
      <c r="E163" s="3"/>
      <c r="F163" s="3"/>
    </row>
    <row r="164" spans="1:6">
      <c r="A164" s="69"/>
      <c r="B164" s="3"/>
      <c r="C164" s="3"/>
      <c r="D164" s="3"/>
      <c r="E164" s="3"/>
      <c r="F164" s="3"/>
    </row>
    <row r="165" spans="1:6">
      <c r="A165" s="69"/>
      <c r="B165" s="3"/>
      <c r="C165" s="3"/>
      <c r="D165" s="3"/>
      <c r="E165" s="3"/>
      <c r="F165" s="3"/>
    </row>
    <row r="166" spans="1:6">
      <c r="A166" s="69"/>
      <c r="B166" s="3"/>
      <c r="C166" s="3"/>
      <c r="D166" s="3"/>
      <c r="E166" s="3"/>
      <c r="F166" s="3"/>
    </row>
    <row r="167" spans="1:6">
      <c r="A167" s="69"/>
      <c r="B167" s="3"/>
      <c r="C167" s="3"/>
      <c r="D167" s="3"/>
      <c r="E167" s="3"/>
      <c r="F167" s="3"/>
    </row>
    <row r="168" spans="1:6">
      <c r="A168" s="69"/>
      <c r="B168" s="3"/>
      <c r="C168" s="3"/>
      <c r="D168" s="3"/>
      <c r="E168" s="3"/>
      <c r="F168" s="3"/>
    </row>
    <row r="169" spans="1:6">
      <c r="A169" s="69"/>
      <c r="B169" s="3"/>
      <c r="C169" s="3"/>
      <c r="D169" s="3"/>
      <c r="E169" s="3"/>
      <c r="F169" s="3"/>
    </row>
    <row r="170" spans="1:6">
      <c r="A170" s="69"/>
      <c r="B170" s="3"/>
      <c r="C170" s="3"/>
      <c r="D170" s="3"/>
      <c r="E170" s="3"/>
      <c r="F170" s="3"/>
    </row>
    <row r="171" spans="1:6">
      <c r="A171" s="69"/>
      <c r="B171" s="3"/>
      <c r="C171" s="3"/>
      <c r="D171" s="3"/>
      <c r="E171" s="3"/>
      <c r="F171" s="3"/>
    </row>
    <row r="172" spans="1:6">
      <c r="A172" s="69"/>
      <c r="B172" s="3"/>
      <c r="C172" s="3"/>
      <c r="D172" s="3"/>
      <c r="E172" s="3"/>
      <c r="F172" s="3"/>
    </row>
    <row r="173" spans="1:6">
      <c r="A173" s="69"/>
      <c r="B173" s="3"/>
      <c r="C173" s="3"/>
      <c r="D173" s="3"/>
      <c r="E173" s="3"/>
      <c r="F173" s="3"/>
    </row>
    <row r="174" spans="1:6">
      <c r="A174" s="69"/>
      <c r="B174" s="3"/>
      <c r="C174" s="3"/>
      <c r="D174" s="3"/>
      <c r="E174" s="3"/>
      <c r="F174" s="3"/>
    </row>
    <row r="175" spans="1:6">
      <c r="A175" s="69"/>
      <c r="B175" s="3"/>
      <c r="C175" s="3"/>
      <c r="D175" s="3"/>
      <c r="E175" s="3"/>
      <c r="F175" s="3"/>
    </row>
    <row r="176" spans="1:6">
      <c r="A176" s="69"/>
      <c r="B176" s="3"/>
      <c r="C176" s="3"/>
      <c r="D176" s="3"/>
      <c r="E176" s="3"/>
      <c r="F176" s="3"/>
    </row>
    <row r="177" spans="1:6">
      <c r="A177" s="69"/>
      <c r="B177" s="3"/>
      <c r="C177" s="3"/>
      <c r="D177" s="3"/>
      <c r="E177" s="3"/>
      <c r="F177" s="3"/>
    </row>
    <row r="178" spans="1:6">
      <c r="A178" s="69"/>
      <c r="B178" s="3"/>
      <c r="C178" s="3"/>
      <c r="D178" s="3"/>
      <c r="E178" s="3"/>
      <c r="F178" s="3"/>
    </row>
    <row r="179" spans="1:6">
      <c r="A179" s="69"/>
      <c r="B179" s="3"/>
      <c r="C179" s="3"/>
      <c r="D179" s="3"/>
      <c r="E179" s="3"/>
      <c r="F179" s="3"/>
    </row>
    <row r="180" spans="1:6">
      <c r="A180" s="69"/>
      <c r="B180" s="3"/>
      <c r="C180" s="3"/>
      <c r="D180" s="3"/>
      <c r="E180" s="3"/>
      <c r="F180" s="3"/>
    </row>
    <row r="181" spans="1:6">
      <c r="A181" s="69"/>
      <c r="B181" s="3"/>
      <c r="C181" s="3"/>
      <c r="D181" s="3"/>
      <c r="E181" s="3"/>
      <c r="F181" s="3"/>
    </row>
    <row r="182" spans="1:6">
      <c r="A182" s="69"/>
      <c r="B182" s="3"/>
      <c r="C182" s="3"/>
      <c r="D182" s="3"/>
      <c r="E182" s="3"/>
      <c r="F182" s="3"/>
    </row>
    <row r="183" spans="1:6">
      <c r="A183" s="69"/>
      <c r="B183" s="3"/>
      <c r="C183" s="3"/>
      <c r="D183" s="3"/>
      <c r="E183" s="3"/>
      <c r="F183" s="3"/>
    </row>
    <row r="184" spans="1:6">
      <c r="A184" s="69"/>
      <c r="B184" s="3"/>
      <c r="C184" s="3"/>
      <c r="D184" s="3"/>
      <c r="E184" s="3"/>
      <c r="F184" s="3"/>
    </row>
    <row r="185" spans="1:6">
      <c r="A185" s="69"/>
      <c r="B185" s="3"/>
      <c r="C185" s="3"/>
      <c r="D185" s="3"/>
      <c r="E185" s="3"/>
      <c r="F185" s="3"/>
    </row>
    <row r="186" spans="1:6">
      <c r="A186" s="69"/>
      <c r="B186" s="3"/>
      <c r="C186" s="3"/>
      <c r="D186" s="3"/>
      <c r="E186" s="3"/>
      <c r="F186" s="3"/>
    </row>
    <row r="187" spans="1:6">
      <c r="A187" s="69"/>
      <c r="B187" s="3"/>
      <c r="C187" s="3"/>
      <c r="D187" s="3"/>
      <c r="E187" s="3"/>
      <c r="F187" s="3"/>
    </row>
    <row r="188" spans="1:6">
      <c r="A188" s="69"/>
      <c r="B188" s="3"/>
      <c r="C188" s="3"/>
      <c r="D188" s="3"/>
      <c r="E188" s="3"/>
      <c r="F188" s="3"/>
    </row>
    <row r="189" spans="1:6">
      <c r="A189" s="69"/>
      <c r="B189" s="3"/>
      <c r="C189" s="3"/>
      <c r="D189" s="3"/>
      <c r="E189" s="3"/>
      <c r="F189" s="3"/>
    </row>
    <row r="190" spans="1:6">
      <c r="A190" s="69"/>
      <c r="B190" s="3"/>
      <c r="C190" s="3"/>
      <c r="D190" s="3"/>
      <c r="E190" s="3"/>
      <c r="F190" s="3"/>
    </row>
    <row r="191" spans="1:6">
      <c r="A191" s="69"/>
      <c r="B191" s="3"/>
      <c r="C191" s="3"/>
      <c r="D191" s="3"/>
      <c r="E191" s="3"/>
      <c r="F191" s="3"/>
    </row>
    <row r="192" spans="1:6">
      <c r="A192" s="69"/>
      <c r="B192" s="3"/>
      <c r="C192" s="3"/>
      <c r="D192" s="3"/>
      <c r="E192" s="3"/>
      <c r="F192" s="3"/>
    </row>
    <row r="193" spans="1:6">
      <c r="A193" s="69"/>
      <c r="B193" s="3"/>
      <c r="C193" s="3"/>
      <c r="D193" s="3"/>
      <c r="E193" s="3"/>
      <c r="F193" s="3"/>
    </row>
    <row r="194" spans="1:6">
      <c r="A194" s="69"/>
      <c r="B194" s="3"/>
      <c r="C194" s="3"/>
      <c r="D194" s="3"/>
      <c r="E194" s="3"/>
      <c r="F194" s="3"/>
    </row>
    <row r="195" spans="1:6">
      <c r="A195" s="69"/>
      <c r="B195" s="3"/>
      <c r="C195" s="3"/>
      <c r="D195" s="3"/>
      <c r="E195" s="3"/>
      <c r="F195" s="3"/>
    </row>
    <row r="196" spans="1:6">
      <c r="A196" s="69"/>
      <c r="B196" s="3"/>
      <c r="C196" s="3"/>
      <c r="D196" s="3"/>
      <c r="E196" s="3"/>
      <c r="F196" s="3"/>
    </row>
    <row r="197" spans="1:6">
      <c r="A197" s="69"/>
      <c r="B197" s="3"/>
      <c r="C197" s="3"/>
      <c r="D197" s="3"/>
      <c r="E197" s="3"/>
      <c r="F197" s="3"/>
    </row>
    <row r="198" spans="1:6">
      <c r="A198" s="69"/>
      <c r="B198" s="3"/>
      <c r="C198" s="3"/>
      <c r="D198" s="3"/>
      <c r="E198" s="3"/>
      <c r="F198" s="3"/>
    </row>
    <row r="199" spans="1:6">
      <c r="A199" s="69"/>
      <c r="B199" s="3"/>
      <c r="C199" s="3"/>
      <c r="D199" s="3"/>
      <c r="E199" s="3"/>
      <c r="F199" s="3"/>
    </row>
    <row r="200" spans="1:6">
      <c r="A200" s="69"/>
      <c r="B200" s="3"/>
      <c r="C200" s="3"/>
      <c r="D200" s="3"/>
      <c r="E200" s="3"/>
      <c r="F200" s="3"/>
    </row>
    <row r="201" spans="1:6">
      <c r="A201" s="69"/>
      <c r="B201" s="3"/>
      <c r="C201" s="3"/>
      <c r="D201" s="3"/>
      <c r="E201" s="3"/>
      <c r="F201" s="3"/>
    </row>
    <row r="202" spans="1:6">
      <c r="A202" s="69"/>
      <c r="B202" s="3"/>
      <c r="C202" s="3"/>
      <c r="D202" s="3"/>
      <c r="E202" s="3"/>
      <c r="F202" s="3"/>
    </row>
    <row r="203" spans="1:6">
      <c r="A203" s="69"/>
      <c r="B203" s="3"/>
      <c r="C203" s="3"/>
      <c r="D203" s="3"/>
      <c r="E203" s="3"/>
      <c r="F203" s="3"/>
    </row>
    <row r="204" spans="1:6">
      <c r="A204" s="69"/>
      <c r="B204" s="3"/>
      <c r="C204" s="3"/>
      <c r="D204" s="3"/>
      <c r="E204" s="3"/>
      <c r="F204" s="3"/>
    </row>
    <row r="205" spans="1:6">
      <c r="A205" s="69"/>
      <c r="B205" s="3"/>
      <c r="C205" s="3"/>
      <c r="D205" s="3"/>
      <c r="E205" s="3"/>
      <c r="F205" s="3"/>
    </row>
    <row r="206" spans="1:6">
      <c r="A206" s="69"/>
      <c r="B206" s="3"/>
      <c r="C206" s="3"/>
      <c r="D206" s="3"/>
      <c r="E206" s="3"/>
      <c r="F206" s="3"/>
    </row>
    <row r="207" spans="1:6">
      <c r="A207" s="69"/>
      <c r="B207" s="3"/>
      <c r="C207" s="3"/>
      <c r="D207" s="3"/>
      <c r="E207" s="3"/>
      <c r="F207" s="3"/>
    </row>
    <row r="208" spans="1:6">
      <c r="A208" s="69"/>
      <c r="B208" s="3"/>
      <c r="C208" s="3"/>
      <c r="D208" s="3"/>
      <c r="E208" s="3"/>
      <c r="F208" s="3"/>
    </row>
    <row r="209" spans="1:6">
      <c r="A209" s="69"/>
      <c r="B209" s="3"/>
      <c r="C209" s="3"/>
      <c r="D209" s="3"/>
      <c r="E209" s="3"/>
      <c r="F209" s="3"/>
    </row>
    <row r="210" spans="1:6">
      <c r="A210" s="69"/>
      <c r="B210" s="3"/>
      <c r="C210" s="3"/>
      <c r="D210" s="3"/>
      <c r="E210" s="3"/>
      <c r="F210" s="3"/>
    </row>
    <row r="211" spans="1:6">
      <c r="A211" s="69"/>
      <c r="B211" s="3"/>
      <c r="C211" s="3"/>
      <c r="D211" s="3"/>
      <c r="E211" s="3"/>
      <c r="F211" s="3"/>
    </row>
    <row r="212" spans="1:6">
      <c r="A212" s="69"/>
      <c r="B212" s="3"/>
      <c r="C212" s="3"/>
      <c r="D212" s="3"/>
      <c r="E212" s="3"/>
      <c r="F212" s="3"/>
    </row>
    <row r="213" spans="1:6">
      <c r="A213" s="69"/>
      <c r="B213" s="3"/>
      <c r="C213" s="3"/>
      <c r="D213" s="3"/>
      <c r="E213" s="3"/>
      <c r="F213" s="3"/>
    </row>
    <row r="214" spans="1:6">
      <c r="A214" s="69"/>
      <c r="B214" s="3"/>
      <c r="C214" s="3"/>
      <c r="D214" s="3"/>
      <c r="E214" s="3"/>
      <c r="F214" s="3"/>
    </row>
    <row r="215" spans="1:6">
      <c r="A215" s="69"/>
      <c r="B215" s="3"/>
      <c r="C215" s="3"/>
      <c r="D215" s="3"/>
      <c r="E215" s="3"/>
      <c r="F215" s="3"/>
    </row>
    <row r="216" spans="1:6">
      <c r="A216" s="69"/>
      <c r="B216" s="3"/>
      <c r="C216" s="3"/>
      <c r="D216" s="3"/>
      <c r="E216" s="3"/>
      <c r="F216" s="3"/>
    </row>
    <row r="217" spans="1:6">
      <c r="A217" s="69"/>
      <c r="B217" s="3"/>
      <c r="C217" s="3"/>
      <c r="D217" s="3"/>
      <c r="E217" s="3"/>
      <c r="F217" s="3"/>
    </row>
    <row r="218" spans="1:6">
      <c r="A218" s="69"/>
      <c r="B218" s="3"/>
      <c r="C218" s="3"/>
      <c r="D218" s="3"/>
      <c r="E218" s="3"/>
      <c r="F218" s="3"/>
    </row>
    <row r="219" spans="1:6">
      <c r="A219" s="69"/>
      <c r="B219" s="3"/>
      <c r="C219" s="3"/>
      <c r="D219" s="3"/>
      <c r="E219" s="3"/>
      <c r="F219" s="3"/>
    </row>
    <row r="220" spans="1:6">
      <c r="A220" s="69"/>
      <c r="B220" s="3"/>
      <c r="C220" s="3"/>
      <c r="D220" s="3"/>
      <c r="E220" s="3"/>
      <c r="F220" s="3"/>
    </row>
    <row r="221" spans="1:6">
      <c r="A221" s="69"/>
      <c r="B221" s="3"/>
      <c r="C221" s="3"/>
      <c r="D221" s="3"/>
      <c r="E221" s="3"/>
      <c r="F221" s="3"/>
    </row>
    <row r="222" spans="1:6">
      <c r="A222" s="69"/>
      <c r="B222" s="3"/>
      <c r="C222" s="3"/>
      <c r="D222" s="3"/>
      <c r="E222" s="3"/>
      <c r="F222" s="3"/>
    </row>
    <row r="223" spans="1:6">
      <c r="A223" s="69"/>
      <c r="B223" s="3"/>
      <c r="C223" s="3"/>
      <c r="D223" s="3"/>
      <c r="E223" s="3"/>
      <c r="F223" s="3"/>
    </row>
    <row r="224" spans="1:6">
      <c r="A224" s="69"/>
      <c r="B224" s="3"/>
      <c r="C224" s="3"/>
      <c r="D224" s="3"/>
      <c r="E224" s="3"/>
      <c r="F224" s="3"/>
    </row>
    <row r="225" spans="1:6">
      <c r="A225" s="69"/>
      <c r="B225" s="3"/>
      <c r="C225" s="3"/>
      <c r="D225" s="3"/>
      <c r="E225" s="3"/>
      <c r="F225" s="3"/>
    </row>
    <row r="226" spans="1:6">
      <c r="A226" s="69"/>
      <c r="B226" s="3"/>
      <c r="C226" s="3"/>
      <c r="D226" s="3"/>
      <c r="E226" s="3"/>
      <c r="F226" s="3"/>
    </row>
    <row r="227" spans="1:6">
      <c r="A227" s="69"/>
      <c r="B227" s="3"/>
      <c r="C227" s="3"/>
      <c r="D227" s="3"/>
      <c r="E227" s="3"/>
      <c r="F227" s="3"/>
    </row>
    <row r="228" spans="1:6">
      <c r="A228" s="69"/>
      <c r="B228" s="3"/>
      <c r="C228" s="3"/>
      <c r="D228" s="3"/>
      <c r="E228" s="3"/>
      <c r="F228" s="3"/>
    </row>
    <row r="229" spans="1:6">
      <c r="A229" s="69"/>
      <c r="B229" s="3"/>
      <c r="C229" s="3"/>
      <c r="D229" s="3"/>
      <c r="E229" s="3"/>
      <c r="F229" s="3"/>
    </row>
    <row r="230" spans="1:6">
      <c r="A230" s="69"/>
      <c r="B230" s="3"/>
      <c r="C230" s="3"/>
      <c r="D230" s="3"/>
      <c r="E230" s="3"/>
      <c r="F230" s="3"/>
    </row>
    <row r="231" spans="1:6">
      <c r="A231" s="69"/>
      <c r="B231" s="3"/>
      <c r="C231" s="3"/>
      <c r="D231" s="3"/>
      <c r="E231" s="3"/>
      <c r="F231" s="3"/>
    </row>
    <row r="232" spans="1:6">
      <c r="A232" s="69"/>
      <c r="B232" s="3"/>
      <c r="C232" s="3"/>
      <c r="D232" s="3"/>
      <c r="E232" s="3"/>
      <c r="F232" s="3"/>
    </row>
    <row r="233" spans="1:6">
      <c r="A233" s="69"/>
      <c r="B233" s="3"/>
      <c r="C233" s="3"/>
      <c r="D233" s="3"/>
      <c r="E233" s="3"/>
      <c r="F233" s="3"/>
    </row>
    <row r="234" spans="1:6">
      <c r="A234" s="69"/>
      <c r="B234" s="3"/>
      <c r="C234" s="3"/>
      <c r="D234" s="3"/>
      <c r="E234" s="3"/>
      <c r="F234" s="3"/>
    </row>
    <row r="235" spans="1:6">
      <c r="A235" s="69"/>
      <c r="B235" s="3"/>
      <c r="C235" s="3"/>
      <c r="D235" s="3"/>
      <c r="E235" s="3"/>
      <c r="F235" s="3"/>
    </row>
    <row r="236" spans="1:6">
      <c r="A236" s="69"/>
      <c r="B236" s="3"/>
      <c r="C236" s="3"/>
      <c r="D236" s="3"/>
      <c r="E236" s="3"/>
      <c r="F236" s="3"/>
    </row>
    <row r="237" spans="1:6">
      <c r="A237" s="69"/>
      <c r="B237" s="3"/>
      <c r="C237" s="3"/>
      <c r="D237" s="3"/>
      <c r="E237" s="3"/>
      <c r="F237" s="3"/>
    </row>
    <row r="238" spans="1:6">
      <c r="A238" s="69"/>
      <c r="B238" s="3"/>
      <c r="C238" s="3"/>
      <c r="D238" s="3"/>
      <c r="E238" s="3"/>
      <c r="F238" s="3"/>
    </row>
    <row r="239" spans="1:6">
      <c r="A239" s="69"/>
      <c r="B239" s="3"/>
      <c r="C239" s="3"/>
      <c r="D239" s="3"/>
      <c r="E239" s="3"/>
      <c r="F239" s="3"/>
    </row>
    <row r="240" spans="1:6">
      <c r="A240" s="69"/>
      <c r="B240" s="3"/>
      <c r="C240" s="3"/>
      <c r="D240" s="3"/>
      <c r="E240" s="3"/>
      <c r="F240" s="3"/>
    </row>
    <row r="241" spans="1:6">
      <c r="A241" s="69"/>
      <c r="B241" s="3"/>
      <c r="C241" s="3"/>
      <c r="D241" s="3"/>
      <c r="E241" s="3"/>
      <c r="F241" s="3"/>
    </row>
    <row r="242" spans="1:6">
      <c r="A242" s="69"/>
      <c r="B242" s="3"/>
      <c r="C242" s="3"/>
      <c r="D242" s="3"/>
      <c r="E242" s="3"/>
      <c r="F242" s="3"/>
    </row>
    <row r="243" spans="1:6">
      <c r="A243" s="69"/>
      <c r="B243" s="3"/>
      <c r="C243" s="3"/>
      <c r="D243" s="3"/>
      <c r="E243" s="3"/>
      <c r="F243" s="3"/>
    </row>
    <row r="244" spans="1:6">
      <c r="A244" s="69"/>
      <c r="B244" s="3"/>
      <c r="C244" s="3"/>
      <c r="D244" s="3"/>
      <c r="E244" s="3"/>
      <c r="F244" s="3"/>
    </row>
    <row r="245" spans="1:6">
      <c r="A245" s="69"/>
      <c r="B245" s="3"/>
      <c r="C245" s="3"/>
      <c r="D245" s="3"/>
      <c r="E245" s="3"/>
      <c r="F245" s="3"/>
    </row>
    <row r="246" spans="1:6">
      <c r="A246" s="69"/>
      <c r="B246" s="3"/>
      <c r="C246" s="3"/>
      <c r="D246" s="3"/>
      <c r="E246" s="3"/>
      <c r="F246" s="3"/>
    </row>
    <row r="247" spans="1:6">
      <c r="A247" s="69"/>
      <c r="B247" s="3"/>
      <c r="C247" s="3"/>
      <c r="D247" s="3"/>
      <c r="E247" s="3"/>
      <c r="F247" s="3"/>
    </row>
    <row r="248" spans="1:6">
      <c r="A248" s="69"/>
      <c r="B248" s="3"/>
      <c r="C248" s="3"/>
      <c r="D248" s="3"/>
      <c r="E248" s="3"/>
      <c r="F248" s="3"/>
    </row>
    <row r="249" spans="1:6">
      <c r="A249" s="69"/>
      <c r="B249" s="3"/>
      <c r="C249" s="3"/>
      <c r="D249" s="3"/>
      <c r="E249" s="3"/>
      <c r="F249" s="3"/>
    </row>
    <row r="250" spans="1:6">
      <c r="A250" s="69"/>
      <c r="B250" s="3"/>
      <c r="C250" s="3"/>
      <c r="D250" s="3"/>
      <c r="E250" s="3"/>
      <c r="F250" s="3"/>
    </row>
    <row r="251" spans="1:6">
      <c r="A251" s="69"/>
      <c r="B251" s="3"/>
      <c r="C251" s="3"/>
      <c r="D251" s="3"/>
      <c r="E251" s="3"/>
      <c r="F251" s="3"/>
    </row>
    <row r="252" spans="1:6">
      <c r="A252" s="69"/>
      <c r="B252" s="3"/>
      <c r="C252" s="3"/>
      <c r="D252" s="3"/>
      <c r="E252" s="3"/>
      <c r="F252" s="3"/>
    </row>
    <row r="253" spans="1:6">
      <c r="A253" s="69"/>
      <c r="B253" s="3"/>
      <c r="C253" s="3"/>
      <c r="D253" s="3"/>
      <c r="E253" s="3"/>
      <c r="F253" s="3"/>
    </row>
    <row r="254" spans="1:6">
      <c r="A254" s="69"/>
      <c r="B254" s="3"/>
      <c r="C254" s="3"/>
      <c r="D254" s="3"/>
      <c r="E254" s="3"/>
      <c r="F254" s="3"/>
    </row>
    <row r="255" spans="1:6">
      <c r="A255" s="69"/>
      <c r="B255" s="3"/>
      <c r="C255" s="3"/>
      <c r="D255" s="3"/>
      <c r="E255" s="3"/>
      <c r="F255" s="3"/>
    </row>
    <row r="256" spans="1:6">
      <c r="A256" s="69"/>
      <c r="B256" s="3"/>
      <c r="C256" s="3"/>
      <c r="D256" s="3"/>
      <c r="E256" s="3"/>
      <c r="F256" s="3"/>
    </row>
    <row r="257" spans="1:6">
      <c r="A257" s="69"/>
      <c r="B257" s="3"/>
      <c r="C257" s="3"/>
      <c r="D257" s="3"/>
      <c r="E257" s="3"/>
      <c r="F257" s="3"/>
    </row>
    <row r="258" spans="1:6">
      <c r="A258" s="69"/>
      <c r="B258" s="3"/>
      <c r="C258" s="3"/>
      <c r="D258" s="3"/>
      <c r="E258" s="3"/>
      <c r="F258" s="3"/>
    </row>
    <row r="259" spans="1:6">
      <c r="A259" s="69"/>
      <c r="B259" s="3"/>
      <c r="C259" s="3"/>
      <c r="D259" s="3"/>
      <c r="E259" s="3"/>
      <c r="F259" s="3"/>
    </row>
    <row r="260" spans="1:6">
      <c r="A260" s="69"/>
      <c r="B260" s="3"/>
      <c r="C260" s="3"/>
      <c r="D260" s="3"/>
      <c r="E260" s="3"/>
      <c r="F260" s="3"/>
    </row>
    <row r="261" spans="1:6">
      <c r="A261" s="69"/>
      <c r="B261" s="3"/>
      <c r="C261" s="3"/>
      <c r="D261" s="3"/>
      <c r="E261" s="3"/>
      <c r="F261" s="3"/>
    </row>
    <row r="262" spans="1:6">
      <c r="A262" s="69"/>
      <c r="B262" s="3"/>
      <c r="C262" s="3"/>
      <c r="D262" s="3"/>
      <c r="E262" s="3"/>
      <c r="F262" s="3"/>
    </row>
    <row r="263" spans="1:6">
      <c r="A263" s="69"/>
      <c r="B263" s="3"/>
      <c r="C263" s="3"/>
      <c r="D263" s="3"/>
      <c r="E263" s="3"/>
      <c r="F263" s="3"/>
    </row>
    <row r="264" spans="1:6">
      <c r="A264" s="69"/>
      <c r="B264" s="3"/>
      <c r="C264" s="3"/>
      <c r="D264" s="3"/>
      <c r="E264" s="3"/>
      <c r="F264" s="3"/>
    </row>
    <row r="265" spans="1:6">
      <c r="A265" s="69"/>
      <c r="B265" s="3"/>
      <c r="C265" s="3"/>
      <c r="D265" s="3"/>
      <c r="E265" s="3"/>
      <c r="F265" s="3"/>
    </row>
    <row r="266" spans="1:6">
      <c r="A266" s="69"/>
      <c r="B266" s="3"/>
      <c r="C266" s="3"/>
      <c r="D266" s="3"/>
      <c r="E266" s="3"/>
      <c r="F266" s="3"/>
    </row>
    <row r="267" spans="1:6">
      <c r="A267" s="69"/>
      <c r="B267" s="3"/>
      <c r="C267" s="3"/>
      <c r="D267" s="3"/>
      <c r="E267" s="3"/>
      <c r="F267" s="3"/>
    </row>
    <row r="268" spans="1:6">
      <c r="A268" s="69"/>
      <c r="B268" s="3"/>
      <c r="C268" s="3"/>
      <c r="D268" s="3"/>
      <c r="E268" s="3"/>
      <c r="F268" s="3"/>
    </row>
    <row r="269" spans="1:6">
      <c r="A269" s="69"/>
      <c r="B269" s="3"/>
      <c r="C269" s="3"/>
      <c r="D269" s="3"/>
      <c r="E269" s="3"/>
      <c r="F269" s="3"/>
    </row>
    <row r="270" spans="1:6">
      <c r="A270" s="69"/>
      <c r="B270" s="3"/>
      <c r="C270" s="3"/>
      <c r="D270" s="3"/>
      <c r="E270" s="3"/>
      <c r="F270" s="3"/>
    </row>
    <row r="271" spans="1:6">
      <c r="A271" s="69"/>
      <c r="B271" s="3"/>
      <c r="C271" s="3"/>
      <c r="D271" s="3"/>
      <c r="E271" s="3"/>
      <c r="F271" s="3"/>
    </row>
    <row r="272" spans="1:6">
      <c r="A272" s="69"/>
      <c r="B272" s="3"/>
      <c r="C272" s="3"/>
      <c r="D272" s="3"/>
      <c r="E272" s="3"/>
      <c r="F272" s="3"/>
    </row>
    <row r="273" spans="1:6">
      <c r="A273" s="69"/>
      <c r="B273" s="3"/>
      <c r="C273" s="3"/>
      <c r="D273" s="3"/>
      <c r="E273" s="3"/>
      <c r="F273" s="3"/>
    </row>
    <row r="274" spans="1:6">
      <c r="A274" s="69"/>
      <c r="B274" s="3"/>
      <c r="C274" s="3"/>
      <c r="D274" s="3"/>
      <c r="E274" s="3"/>
      <c r="F274" s="3"/>
    </row>
    <row r="275" spans="1:6">
      <c r="A275" s="69"/>
      <c r="B275" s="3"/>
      <c r="C275" s="3"/>
      <c r="D275" s="3"/>
      <c r="E275" s="3"/>
      <c r="F275" s="3"/>
    </row>
    <row r="276" spans="1:6">
      <c r="A276" s="69"/>
      <c r="B276" s="3"/>
      <c r="C276" s="3"/>
      <c r="D276" s="3"/>
      <c r="E276" s="3"/>
      <c r="F276" s="3"/>
    </row>
    <row r="277" spans="1:6">
      <c r="A277" s="69"/>
      <c r="B277" s="3"/>
      <c r="C277" s="3"/>
      <c r="D277" s="3"/>
      <c r="E277" s="3"/>
      <c r="F277" s="3"/>
    </row>
    <row r="278" spans="1:6">
      <c r="A278" s="69"/>
      <c r="B278" s="3"/>
      <c r="C278" s="3"/>
      <c r="D278" s="3"/>
      <c r="E278" s="3"/>
      <c r="F278" s="3"/>
    </row>
    <row r="279" spans="1:6">
      <c r="A279" s="69"/>
      <c r="B279" s="3"/>
      <c r="C279" s="3"/>
      <c r="D279" s="3"/>
      <c r="E279" s="3"/>
      <c r="F279" s="3"/>
    </row>
    <row r="280" spans="1:6">
      <c r="A280" s="69"/>
      <c r="B280" s="3"/>
      <c r="C280" s="3"/>
      <c r="D280" s="3"/>
      <c r="E280" s="3"/>
      <c r="F280" s="3"/>
    </row>
    <row r="281" spans="1:6">
      <c r="A281" s="69"/>
      <c r="B281" s="3"/>
      <c r="C281" s="3"/>
      <c r="D281" s="3"/>
      <c r="E281" s="3"/>
      <c r="F281" s="3"/>
    </row>
    <row r="282" spans="1:6">
      <c r="A282" s="69"/>
      <c r="B282" s="3"/>
      <c r="C282" s="3"/>
      <c r="D282" s="3"/>
      <c r="E282" s="3"/>
      <c r="F282" s="3"/>
    </row>
    <row r="283" spans="1:6">
      <c r="A283" s="69"/>
      <c r="B283" s="3"/>
      <c r="C283" s="3"/>
      <c r="D283" s="3"/>
      <c r="E283" s="3"/>
      <c r="F283" s="3"/>
    </row>
    <row r="284" spans="1:6">
      <c r="A284" s="69"/>
      <c r="B284" s="3"/>
      <c r="C284" s="3"/>
      <c r="D284" s="3"/>
      <c r="E284" s="3"/>
      <c r="F284" s="3"/>
    </row>
    <row r="285" spans="1:6">
      <c r="A285" s="69"/>
      <c r="B285" s="3"/>
      <c r="C285" s="3"/>
      <c r="D285" s="3"/>
      <c r="E285" s="3"/>
      <c r="F285" s="3"/>
    </row>
  </sheetData>
  <mergeCells count="12">
    <mergeCell ref="G62:I62"/>
    <mergeCell ref="C63:D63"/>
    <mergeCell ref="G63:I63"/>
    <mergeCell ref="A2:H2"/>
    <mergeCell ref="A4:A5"/>
    <mergeCell ref="B4:B5"/>
    <mergeCell ref="C4:C5"/>
    <mergeCell ref="D4:D5"/>
    <mergeCell ref="E4:E5"/>
    <mergeCell ref="F4:F5"/>
    <mergeCell ref="G4:J4"/>
    <mergeCell ref="C62:E62"/>
  </mergeCells>
  <pageMargins left="0.59055118110236227" right="0.59055118110236227" top="0.98425196850393704" bottom="0.59055118110236227" header="0" footer="0"/>
  <pageSetup paperSize="9" scale="70" orientation="landscape" r:id="rId1"/>
  <ignoredErrors>
    <ignoredError sqref="F37 F40 F50 F25" formula="1"/>
    <ignoredError sqref="G50:J50 C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97"/>
  <sheetViews>
    <sheetView view="pageBreakPreview" topLeftCell="A19" zoomScale="50" zoomScaleNormal="75" zoomScaleSheetLayoutView="50" workbookViewId="0">
      <selection activeCell="O43" sqref="O43"/>
    </sheetView>
  </sheetViews>
  <sheetFormatPr defaultColWidth="77.85546875" defaultRowHeight="20.25"/>
  <cols>
    <col min="1" max="1" width="94.85546875" style="39" customWidth="1"/>
    <col min="2" max="2" width="15.28515625" style="40" customWidth="1"/>
    <col min="3" max="3" width="15.85546875" style="40" customWidth="1"/>
    <col min="4" max="4" width="18.140625" style="40" customWidth="1"/>
    <col min="5" max="5" width="17.28515625" style="40" customWidth="1"/>
    <col min="6" max="7" width="15.85546875" style="39" customWidth="1"/>
    <col min="8" max="8" width="15.140625" style="39" customWidth="1"/>
    <col min="9" max="10" width="15.85546875" style="39" customWidth="1"/>
    <col min="11" max="11" width="10" style="39" customWidth="1"/>
    <col min="12" max="12" width="9.5703125" style="39" customWidth="1"/>
    <col min="13" max="255" width="9.140625" style="39" customWidth="1"/>
    <col min="256" max="16384" width="77.85546875" style="39"/>
  </cols>
  <sheetData>
    <row r="1" spans="1:10" ht="26.25" customHeight="1">
      <c r="J1" s="41" t="s">
        <v>355</v>
      </c>
    </row>
    <row r="2" spans="1:10" ht="32.25" customHeight="1">
      <c r="A2" s="534" t="s">
        <v>110</v>
      </c>
      <c r="B2" s="534"/>
      <c r="C2" s="534"/>
      <c r="D2" s="534"/>
      <c r="E2" s="534"/>
      <c r="F2" s="534"/>
      <c r="G2" s="534"/>
      <c r="H2" s="534"/>
      <c r="I2" s="534"/>
      <c r="J2" s="534"/>
    </row>
    <row r="3" spans="1:10" ht="27.75" customHeight="1">
      <c r="A3" s="40"/>
      <c r="F3" s="40"/>
      <c r="G3" s="40"/>
      <c r="H3" s="40"/>
      <c r="I3" s="40"/>
      <c r="J3" s="46" t="s">
        <v>361</v>
      </c>
    </row>
    <row r="4" spans="1:10" ht="38.25" customHeight="1">
      <c r="A4" s="535" t="s">
        <v>164</v>
      </c>
      <c r="B4" s="536" t="s">
        <v>17</v>
      </c>
      <c r="C4" s="504" t="s">
        <v>570</v>
      </c>
      <c r="D4" s="504" t="s">
        <v>571</v>
      </c>
      <c r="E4" s="506" t="s">
        <v>566</v>
      </c>
      <c r="F4" s="504" t="s">
        <v>572</v>
      </c>
      <c r="G4" s="537" t="s">
        <v>334</v>
      </c>
      <c r="H4" s="537"/>
      <c r="I4" s="537"/>
      <c r="J4" s="537"/>
    </row>
    <row r="5" spans="1:10" ht="92.25" customHeight="1">
      <c r="A5" s="535"/>
      <c r="B5" s="536"/>
      <c r="C5" s="505"/>
      <c r="D5" s="505"/>
      <c r="E5" s="507"/>
      <c r="F5" s="505"/>
      <c r="G5" s="376" t="s">
        <v>127</v>
      </c>
      <c r="H5" s="376" t="s">
        <v>128</v>
      </c>
      <c r="I5" s="376" t="s">
        <v>129</v>
      </c>
      <c r="J5" s="376" t="s">
        <v>63</v>
      </c>
    </row>
    <row r="6" spans="1:10" ht="30" customHeight="1">
      <c r="A6" s="42">
        <v>1</v>
      </c>
      <c r="B6" s="373">
        <v>2</v>
      </c>
      <c r="C6" s="373">
        <v>3</v>
      </c>
      <c r="D6" s="373">
        <v>4</v>
      </c>
      <c r="E6" s="373">
        <v>5</v>
      </c>
      <c r="F6" s="373">
        <v>6</v>
      </c>
      <c r="G6" s="373">
        <v>7</v>
      </c>
      <c r="H6" s="373">
        <v>8</v>
      </c>
      <c r="I6" s="373">
        <v>9</v>
      </c>
      <c r="J6" s="373">
        <v>10</v>
      </c>
    </row>
    <row r="7" spans="1:10" ht="35.25" customHeight="1">
      <c r="A7" s="528" t="s">
        <v>108</v>
      </c>
      <c r="B7" s="529"/>
      <c r="C7" s="529"/>
      <c r="D7" s="529"/>
      <c r="E7" s="529"/>
      <c r="F7" s="529"/>
      <c r="G7" s="529"/>
      <c r="H7" s="529"/>
      <c r="I7" s="529"/>
      <c r="J7" s="530"/>
    </row>
    <row r="8" spans="1:10" ht="45.75" customHeight="1">
      <c r="A8" s="225" t="s">
        <v>51</v>
      </c>
      <c r="B8" s="226">
        <v>2000</v>
      </c>
      <c r="C8" s="101">
        <v>846</v>
      </c>
      <c r="D8" s="101">
        <v>846</v>
      </c>
      <c r="E8" s="101">
        <v>620</v>
      </c>
      <c r="F8" s="103">
        <v>620</v>
      </c>
      <c r="G8" s="103">
        <f>F8</f>
        <v>620</v>
      </c>
      <c r="H8" s="103">
        <f>G17</f>
        <v>620</v>
      </c>
      <c r="I8" s="103">
        <f>H17</f>
        <v>620</v>
      </c>
      <c r="J8" s="103">
        <f>I17</f>
        <v>620</v>
      </c>
    </row>
    <row r="9" spans="1:10" ht="49.5" customHeight="1">
      <c r="A9" s="227" t="s">
        <v>249</v>
      </c>
      <c r="B9" s="372">
        <v>2010</v>
      </c>
      <c r="C9" s="99">
        <v>0</v>
      </c>
      <c r="D9" s="100">
        <f>SUM(D10:D10)</f>
        <v>0</v>
      </c>
      <c r="E9" s="100">
        <f>SUM(E10:E10)</f>
        <v>0</v>
      </c>
      <c r="F9" s="100">
        <f t="shared" ref="F9:F43" si="0">SUM(G9:J9)</f>
        <v>0</v>
      </c>
      <c r="G9" s="100">
        <f>SUM(G10:G10)</f>
        <v>0</v>
      </c>
      <c r="H9" s="100">
        <f>SUM(H10:H10)</f>
        <v>0</v>
      </c>
      <c r="I9" s="100">
        <f>SUM(I10:I10)</f>
        <v>0</v>
      </c>
      <c r="J9" s="100">
        <f>SUM(J10:J10)</f>
        <v>0</v>
      </c>
    </row>
    <row r="10" spans="1:10" ht="53.25" customHeight="1">
      <c r="A10" s="196" t="s">
        <v>445</v>
      </c>
      <c r="B10" s="372">
        <v>2011</v>
      </c>
      <c r="C10" s="100">
        <v>0</v>
      </c>
      <c r="D10" s="100">
        <v>0</v>
      </c>
      <c r="E10" s="100">
        <v>0</v>
      </c>
      <c r="F10" s="100">
        <f>SUM(G10:J10)</f>
        <v>0</v>
      </c>
      <c r="G10" s="100">
        <f>-ROUND('I. Фін результат'!G75*10%,0)</f>
        <v>0</v>
      </c>
      <c r="H10" s="100">
        <v>0</v>
      </c>
      <c r="I10" s="100">
        <v>0</v>
      </c>
      <c r="J10" s="100">
        <v>0</v>
      </c>
    </row>
    <row r="11" spans="1:10" ht="32.25" customHeight="1">
      <c r="A11" s="196" t="s">
        <v>132</v>
      </c>
      <c r="B11" s="372">
        <v>2020</v>
      </c>
      <c r="C11" s="99"/>
      <c r="D11" s="128"/>
      <c r="E11" s="128"/>
      <c r="F11" s="128">
        <f t="shared" si="0"/>
        <v>0</v>
      </c>
      <c r="G11" s="128"/>
      <c r="H11" s="128"/>
      <c r="I11" s="128"/>
      <c r="J11" s="128"/>
    </row>
    <row r="12" spans="1:10" ht="32.25" customHeight="1">
      <c r="A12" s="196" t="s">
        <v>60</v>
      </c>
      <c r="B12" s="372">
        <v>2030</v>
      </c>
      <c r="C12" s="100"/>
      <c r="D12" s="104" t="s">
        <v>200</v>
      </c>
      <c r="E12" s="104" t="s">
        <v>200</v>
      </c>
      <c r="F12" s="128">
        <f t="shared" si="0"/>
        <v>0</v>
      </c>
      <c r="G12" s="128" t="s">
        <v>200</v>
      </c>
      <c r="H12" s="128" t="s">
        <v>200</v>
      </c>
      <c r="I12" s="128" t="s">
        <v>200</v>
      </c>
      <c r="J12" s="128" t="s">
        <v>200</v>
      </c>
    </row>
    <row r="13" spans="1:10" ht="38.25" customHeight="1">
      <c r="A13" s="196" t="s">
        <v>446</v>
      </c>
      <c r="B13" s="372">
        <v>2031</v>
      </c>
      <c r="C13" s="100"/>
      <c r="D13" s="104" t="s">
        <v>200</v>
      </c>
      <c r="E13" s="104" t="s">
        <v>200</v>
      </c>
      <c r="F13" s="128">
        <f t="shared" si="0"/>
        <v>0</v>
      </c>
      <c r="G13" s="128" t="s">
        <v>200</v>
      </c>
      <c r="H13" s="128" t="s">
        <v>200</v>
      </c>
      <c r="I13" s="128" t="s">
        <v>200</v>
      </c>
      <c r="J13" s="128" t="s">
        <v>200</v>
      </c>
    </row>
    <row r="14" spans="1:10" ht="32.25" customHeight="1">
      <c r="A14" s="196" t="s">
        <v>25</v>
      </c>
      <c r="B14" s="372">
        <v>2040</v>
      </c>
      <c r="C14" s="100"/>
      <c r="D14" s="104" t="s">
        <v>200</v>
      </c>
      <c r="E14" s="104" t="s">
        <v>200</v>
      </c>
      <c r="F14" s="128">
        <f t="shared" si="0"/>
        <v>0</v>
      </c>
      <c r="G14" s="128" t="s">
        <v>200</v>
      </c>
      <c r="H14" s="128" t="s">
        <v>200</v>
      </c>
      <c r="I14" s="128" t="s">
        <v>200</v>
      </c>
      <c r="J14" s="128" t="s">
        <v>200</v>
      </c>
    </row>
    <row r="15" spans="1:10" ht="35.25" customHeight="1">
      <c r="A15" s="196" t="s">
        <v>90</v>
      </c>
      <c r="B15" s="372">
        <v>2050</v>
      </c>
      <c r="C15" s="100"/>
      <c r="D15" s="104" t="s">
        <v>200</v>
      </c>
      <c r="E15" s="104" t="s">
        <v>200</v>
      </c>
      <c r="F15" s="128">
        <f t="shared" si="0"/>
        <v>0</v>
      </c>
      <c r="G15" s="128" t="s">
        <v>200</v>
      </c>
      <c r="H15" s="128" t="s">
        <v>200</v>
      </c>
      <c r="I15" s="128" t="s">
        <v>200</v>
      </c>
      <c r="J15" s="128" t="s">
        <v>200</v>
      </c>
    </row>
    <row r="16" spans="1:10" ht="33.75" customHeight="1">
      <c r="A16" s="196" t="s">
        <v>91</v>
      </c>
      <c r="B16" s="372">
        <v>2060</v>
      </c>
      <c r="C16" s="100"/>
      <c r="D16" s="104" t="s">
        <v>200</v>
      </c>
      <c r="E16" s="104" t="s">
        <v>200</v>
      </c>
      <c r="F16" s="128">
        <f t="shared" si="0"/>
        <v>0</v>
      </c>
      <c r="G16" s="128" t="s">
        <v>200</v>
      </c>
      <c r="H16" s="128" t="s">
        <v>200</v>
      </c>
      <c r="I16" s="128" t="s">
        <v>200</v>
      </c>
      <c r="J16" s="128" t="s">
        <v>200</v>
      </c>
    </row>
    <row r="17" spans="1:10" ht="48.75" customHeight="1">
      <c r="A17" s="225" t="s">
        <v>52</v>
      </c>
      <c r="B17" s="226">
        <v>2070</v>
      </c>
      <c r="C17" s="141">
        <f>SUM(C8,C9,C11,C12,C14,C15,C16)+'I. Фін результат'!C75</f>
        <v>620</v>
      </c>
      <c r="D17" s="103">
        <f>SUM(D8,D9,D11,D12,D14,D15,D16)+'I. Фін результат'!D75</f>
        <v>846</v>
      </c>
      <c r="E17" s="103">
        <f>SUM(E8,E9,E11,E12,E14,E15,E16)+'I. Фін результат'!E75</f>
        <v>620</v>
      </c>
      <c r="F17" s="103">
        <f>SUM(F8,F9,F11,F12,F14,F15,F16)+'I. Фін результат'!F75</f>
        <v>620</v>
      </c>
      <c r="G17" s="103">
        <f>SUM(G8,G9,G11,G12,G14,G15,G16)+'I. Фін результат'!G75</f>
        <v>620</v>
      </c>
      <c r="H17" s="103">
        <f>SUM(H8,H9,H11,H12,H14,H15,H16)+'I. Фін результат'!H75</f>
        <v>620</v>
      </c>
      <c r="I17" s="103">
        <f>SUM(I8,I9,I11,I12,I14,I15,I16)+'I. Фін результат'!I75</f>
        <v>620</v>
      </c>
      <c r="J17" s="103">
        <f>SUM(J8,J9,J11,J12,J14,J15,J16)+'I. Фін результат'!J75</f>
        <v>620</v>
      </c>
    </row>
    <row r="18" spans="1:10" ht="36" customHeight="1">
      <c r="A18" s="531" t="s">
        <v>367</v>
      </c>
      <c r="B18" s="531"/>
      <c r="C18" s="531"/>
      <c r="D18" s="531"/>
      <c r="E18" s="531"/>
      <c r="F18" s="531"/>
      <c r="G18" s="531"/>
      <c r="H18" s="531"/>
      <c r="I18" s="531"/>
      <c r="J18" s="531"/>
    </row>
    <row r="19" spans="1:10" ht="54" customHeight="1">
      <c r="A19" s="228" t="s">
        <v>368</v>
      </c>
      <c r="B19" s="226">
        <v>2110</v>
      </c>
      <c r="C19" s="289">
        <f>SUM(C20:C26)</f>
        <v>1558</v>
      </c>
      <c r="D19" s="103">
        <f>SUM(D20:D26)</f>
        <v>1707</v>
      </c>
      <c r="E19" s="103">
        <f>SUM(E20:E26)</f>
        <v>1475</v>
      </c>
      <c r="F19" s="103">
        <f t="shared" si="0"/>
        <v>2590</v>
      </c>
      <c r="G19" s="103">
        <f>SUM(G20:G26)</f>
        <v>644</v>
      </c>
      <c r="H19" s="103">
        <f>SUM(H20:H26)</f>
        <v>614</v>
      </c>
      <c r="I19" s="103">
        <f>SUM(I20:I26)</f>
        <v>648</v>
      </c>
      <c r="J19" s="103">
        <f>SUM(J20:J26)</f>
        <v>684</v>
      </c>
    </row>
    <row r="20" spans="1:10" ht="43.5" customHeight="1">
      <c r="A20" s="388" t="s">
        <v>339</v>
      </c>
      <c r="B20" s="372">
        <v>2111</v>
      </c>
      <c r="C20" s="290">
        <v>1232</v>
      </c>
      <c r="D20" s="384">
        <v>1340</v>
      </c>
      <c r="E20" s="384">
        <v>1120</v>
      </c>
      <c r="F20" s="384">
        <f t="shared" si="0"/>
        <v>1340</v>
      </c>
      <c r="G20" s="384">
        <v>340</v>
      </c>
      <c r="H20" s="384">
        <v>275</v>
      </c>
      <c r="I20" s="384">
        <v>345</v>
      </c>
      <c r="J20" s="384">
        <v>380</v>
      </c>
    </row>
    <row r="21" spans="1:10" s="43" customFormat="1" ht="45" customHeight="1">
      <c r="A21" s="229" t="s">
        <v>340</v>
      </c>
      <c r="B21" s="42">
        <v>2112</v>
      </c>
      <c r="C21" s="290" t="s">
        <v>200</v>
      </c>
      <c r="D21" s="128" t="s">
        <v>200</v>
      </c>
      <c r="E21" s="128" t="s">
        <v>200</v>
      </c>
      <c r="F21" s="128">
        <f t="shared" si="0"/>
        <v>0</v>
      </c>
      <c r="G21" s="128" t="s">
        <v>200</v>
      </c>
      <c r="H21" s="128" t="s">
        <v>200</v>
      </c>
      <c r="I21" s="128" t="s">
        <v>200</v>
      </c>
      <c r="J21" s="128" t="s">
        <v>200</v>
      </c>
    </row>
    <row r="22" spans="1:10" ht="30.75" customHeight="1">
      <c r="A22" s="388" t="s">
        <v>75</v>
      </c>
      <c r="B22" s="372">
        <v>2113</v>
      </c>
      <c r="C22" s="290"/>
      <c r="D22" s="129"/>
      <c r="E22" s="129"/>
      <c r="F22" s="129">
        <f t="shared" si="0"/>
        <v>0</v>
      </c>
      <c r="G22" s="129"/>
      <c r="H22" s="129"/>
      <c r="I22" s="129"/>
      <c r="J22" s="129"/>
    </row>
    <row r="23" spans="1:10" ht="36.75" customHeight="1">
      <c r="A23" s="388" t="s">
        <v>85</v>
      </c>
      <c r="B23" s="372">
        <v>2114</v>
      </c>
      <c r="C23" s="290"/>
      <c r="D23" s="129"/>
      <c r="E23" s="129"/>
      <c r="F23" s="129">
        <f t="shared" si="0"/>
        <v>0</v>
      </c>
      <c r="G23" s="129"/>
      <c r="H23" s="129"/>
      <c r="I23" s="129"/>
      <c r="J23" s="129"/>
    </row>
    <row r="24" spans="1:10" ht="36.75" customHeight="1">
      <c r="A24" s="388" t="s">
        <v>297</v>
      </c>
      <c r="B24" s="372">
        <v>2115</v>
      </c>
      <c r="C24" s="290"/>
      <c r="D24" s="129"/>
      <c r="E24" s="129"/>
      <c r="F24" s="129">
        <f t="shared" si="0"/>
        <v>0</v>
      </c>
      <c r="G24" s="129"/>
      <c r="H24" s="129"/>
      <c r="I24" s="129"/>
      <c r="J24" s="129"/>
    </row>
    <row r="25" spans="1:10" ht="35.25" customHeight="1">
      <c r="A25" s="388" t="s">
        <v>369</v>
      </c>
      <c r="B25" s="372">
        <v>2116</v>
      </c>
      <c r="C25" s="290">
        <v>326</v>
      </c>
      <c r="D25" s="384">
        <v>367</v>
      </c>
      <c r="E25" s="384">
        <v>355</v>
      </c>
      <c r="F25" s="451">
        <f t="shared" si="0"/>
        <v>1250</v>
      </c>
      <c r="G25" s="451">
        <v>304</v>
      </c>
      <c r="H25" s="451">
        <v>339</v>
      </c>
      <c r="I25" s="451">
        <v>303</v>
      </c>
      <c r="J25" s="451">
        <v>304</v>
      </c>
    </row>
    <row r="26" spans="1:10" ht="35.25" customHeight="1">
      <c r="A26" s="388" t="s">
        <v>284</v>
      </c>
      <c r="B26" s="372">
        <v>2117</v>
      </c>
      <c r="C26" s="290"/>
      <c r="D26" s="129"/>
      <c r="E26" s="129"/>
      <c r="F26" s="129">
        <f t="shared" si="0"/>
        <v>0</v>
      </c>
      <c r="G26" s="129"/>
      <c r="H26" s="129"/>
      <c r="I26" s="129"/>
      <c r="J26" s="129"/>
    </row>
    <row r="27" spans="1:10" ht="54" customHeight="1">
      <c r="A27" s="228" t="s">
        <v>370</v>
      </c>
      <c r="B27" s="226">
        <v>2120</v>
      </c>
      <c r="C27" s="289">
        <f t="shared" ref="C27" si="1">SUM(C28:C35)</f>
        <v>3963</v>
      </c>
      <c r="D27" s="103">
        <f t="shared" ref="D27:E27" si="2">SUM(D28:D35)</f>
        <v>4460</v>
      </c>
      <c r="E27" s="103">
        <f t="shared" si="2"/>
        <v>4322</v>
      </c>
      <c r="F27" s="103">
        <f>SUM(G27:J27)</f>
        <v>4557</v>
      </c>
      <c r="G27" s="103">
        <f>SUM(G28:G35)</f>
        <v>1108</v>
      </c>
      <c r="H27" s="103">
        <f>SUM(H28:H35)</f>
        <v>1234</v>
      </c>
      <c r="I27" s="103">
        <f>SUM(I28:I35)</f>
        <v>1107</v>
      </c>
      <c r="J27" s="103">
        <f>SUM(J28:J35)</f>
        <v>1108</v>
      </c>
    </row>
    <row r="28" spans="1:10" ht="31.5" customHeight="1">
      <c r="A28" s="229" t="s">
        <v>259</v>
      </c>
      <c r="B28" s="372">
        <v>2121</v>
      </c>
      <c r="C28" s="290">
        <v>0</v>
      </c>
      <c r="D28" s="99">
        <v>0</v>
      </c>
      <c r="E28" s="99">
        <v>0</v>
      </c>
      <c r="F28" s="99">
        <f t="shared" si="0"/>
        <v>0</v>
      </c>
      <c r="G28" s="99">
        <f>-'I. Фін результат'!G71</f>
        <v>0</v>
      </c>
      <c r="H28" s="99">
        <f>-'I. Фін результат'!H71</f>
        <v>0</v>
      </c>
      <c r="I28" s="99">
        <f>-'I. Фін результат'!I71</f>
        <v>0</v>
      </c>
      <c r="J28" s="99">
        <f>-'I. Фін результат'!J71</f>
        <v>0</v>
      </c>
    </row>
    <row r="29" spans="1:10" ht="35.25" customHeight="1">
      <c r="A29" s="388" t="s">
        <v>74</v>
      </c>
      <c r="B29" s="372">
        <v>2122</v>
      </c>
      <c r="C29" s="290">
        <v>3906</v>
      </c>
      <c r="D29" s="99">
        <v>4404</v>
      </c>
      <c r="E29" s="99">
        <v>4263</v>
      </c>
      <c r="F29" s="446">
        <f t="shared" si="0"/>
        <v>4497</v>
      </c>
      <c r="G29" s="99">
        <v>1093</v>
      </c>
      <c r="H29" s="446">
        <v>1219</v>
      </c>
      <c r="I29" s="99">
        <v>1092</v>
      </c>
      <c r="J29" s="99">
        <v>1093</v>
      </c>
    </row>
    <row r="30" spans="1:10" ht="30.75" customHeight="1">
      <c r="A30" s="388" t="s">
        <v>75</v>
      </c>
      <c r="B30" s="372">
        <v>2123</v>
      </c>
      <c r="C30" s="290"/>
      <c r="D30" s="384"/>
      <c r="E30" s="384"/>
      <c r="F30" s="129">
        <f t="shared" si="0"/>
        <v>0</v>
      </c>
      <c r="G30" s="129"/>
      <c r="H30" s="129"/>
      <c r="I30" s="129"/>
      <c r="J30" s="129"/>
    </row>
    <row r="31" spans="1:10" ht="32.25" customHeight="1">
      <c r="A31" s="388" t="s">
        <v>289</v>
      </c>
      <c r="B31" s="372">
        <v>2124</v>
      </c>
      <c r="C31" s="290">
        <v>57</v>
      </c>
      <c r="D31" s="99">
        <v>56</v>
      </c>
      <c r="E31" s="99">
        <v>59</v>
      </c>
      <c r="F31" s="99">
        <f t="shared" si="0"/>
        <v>60</v>
      </c>
      <c r="G31" s="99">
        <v>15</v>
      </c>
      <c r="H31" s="99">
        <v>15</v>
      </c>
      <c r="I31" s="99">
        <v>15</v>
      </c>
      <c r="J31" s="99">
        <v>15</v>
      </c>
    </row>
    <row r="32" spans="1:10" ht="32.25" customHeight="1">
      <c r="A32" s="388" t="s">
        <v>290</v>
      </c>
      <c r="B32" s="372">
        <v>2125</v>
      </c>
      <c r="C32" s="290"/>
      <c r="D32" s="129"/>
      <c r="E32" s="129"/>
      <c r="F32" s="129">
        <f t="shared" si="0"/>
        <v>0</v>
      </c>
      <c r="G32" s="129"/>
      <c r="H32" s="129"/>
      <c r="I32" s="129"/>
      <c r="J32" s="129"/>
    </row>
    <row r="33" spans="1:12" ht="72.75" customHeight="1">
      <c r="A33" s="388" t="s">
        <v>447</v>
      </c>
      <c r="B33" s="372">
        <v>2126</v>
      </c>
      <c r="C33" s="290">
        <v>0</v>
      </c>
      <c r="D33" s="99">
        <v>0</v>
      </c>
      <c r="E33" s="99">
        <v>0</v>
      </c>
      <c r="F33" s="99">
        <f t="shared" si="0"/>
        <v>0</v>
      </c>
      <c r="G33" s="99">
        <v>0</v>
      </c>
      <c r="H33" s="99">
        <v>0</v>
      </c>
      <c r="I33" s="99">
        <v>0</v>
      </c>
      <c r="J33" s="99">
        <v>0</v>
      </c>
    </row>
    <row r="34" spans="1:12" ht="36.75" customHeight="1">
      <c r="A34" s="388" t="s">
        <v>297</v>
      </c>
      <c r="B34" s="372">
        <v>2127</v>
      </c>
      <c r="C34" s="290"/>
      <c r="D34" s="129"/>
      <c r="E34" s="129"/>
      <c r="F34" s="129">
        <f t="shared" si="0"/>
        <v>0</v>
      </c>
      <c r="G34" s="129"/>
      <c r="H34" s="129"/>
      <c r="I34" s="129"/>
      <c r="J34" s="129"/>
    </row>
    <row r="35" spans="1:12" ht="39.75" customHeight="1">
      <c r="A35" s="388" t="s">
        <v>284</v>
      </c>
      <c r="B35" s="372">
        <v>2128</v>
      </c>
      <c r="C35" s="290"/>
      <c r="D35" s="129"/>
      <c r="E35" s="129"/>
      <c r="F35" s="129">
        <f t="shared" si="0"/>
        <v>0</v>
      </c>
      <c r="G35" s="129"/>
      <c r="H35" s="129"/>
      <c r="I35" s="129"/>
      <c r="J35" s="129"/>
    </row>
    <row r="36" spans="1:12" s="44" customFormat="1" ht="56.25" customHeight="1">
      <c r="A36" s="228" t="s">
        <v>371</v>
      </c>
      <c r="B36" s="230">
        <v>2130</v>
      </c>
      <c r="C36" s="289">
        <f>SUM(C37:C39)</f>
        <v>4440</v>
      </c>
      <c r="D36" s="103">
        <f>SUM(D37:D39)</f>
        <v>5382</v>
      </c>
      <c r="E36" s="103">
        <f>SUM(E37:E39)</f>
        <v>5211</v>
      </c>
      <c r="F36" s="103">
        <f t="shared" si="0"/>
        <v>5303</v>
      </c>
      <c r="G36" s="103">
        <f>SUM(G37:G39)</f>
        <v>1290</v>
      </c>
      <c r="H36" s="103">
        <f>SUM(H37:H39)</f>
        <v>1443</v>
      </c>
      <c r="I36" s="103">
        <f>SUM(I37:I39)</f>
        <v>1280</v>
      </c>
      <c r="J36" s="103">
        <f>SUM(J37:J39)</f>
        <v>1290</v>
      </c>
      <c r="K36" s="39"/>
    </row>
    <row r="37" spans="1:12" ht="32.25" customHeight="1">
      <c r="A37" s="388" t="s">
        <v>285</v>
      </c>
      <c r="B37" s="372">
        <v>2131</v>
      </c>
      <c r="C37" s="290"/>
      <c r="D37" s="129"/>
      <c r="E37" s="129"/>
      <c r="F37" s="129">
        <f t="shared" si="0"/>
        <v>0</v>
      </c>
      <c r="G37" s="129"/>
      <c r="H37" s="129"/>
      <c r="I37" s="129"/>
      <c r="J37" s="129"/>
    </row>
    <row r="38" spans="1:12" ht="39.75" customHeight="1">
      <c r="A38" s="388" t="s">
        <v>286</v>
      </c>
      <c r="B38" s="372">
        <v>2132</v>
      </c>
      <c r="C38" s="290">
        <v>4440</v>
      </c>
      <c r="D38" s="99">
        <v>5382</v>
      </c>
      <c r="E38" s="99">
        <v>5211</v>
      </c>
      <c r="F38" s="446">
        <f t="shared" si="0"/>
        <v>5303</v>
      </c>
      <c r="G38" s="99">
        <v>1290</v>
      </c>
      <c r="H38" s="446">
        <v>1443</v>
      </c>
      <c r="I38" s="99">
        <v>1280</v>
      </c>
      <c r="J38" s="99">
        <v>1290</v>
      </c>
    </row>
    <row r="39" spans="1:12" ht="33.75" customHeight="1">
      <c r="A39" s="388" t="s">
        <v>287</v>
      </c>
      <c r="B39" s="372">
        <v>2133</v>
      </c>
      <c r="C39" s="290"/>
      <c r="D39" s="129"/>
      <c r="E39" s="129"/>
      <c r="F39" s="129">
        <f t="shared" si="0"/>
        <v>0</v>
      </c>
      <c r="G39" s="129"/>
      <c r="H39" s="129"/>
      <c r="I39" s="129"/>
      <c r="J39" s="129"/>
    </row>
    <row r="40" spans="1:12" s="43" customFormat="1" ht="32.25" customHeight="1">
      <c r="A40" s="228" t="s">
        <v>288</v>
      </c>
      <c r="B40" s="230">
        <v>2140</v>
      </c>
      <c r="C40" s="289">
        <f>SUM(C41:C42)</f>
        <v>0</v>
      </c>
      <c r="D40" s="130">
        <f>SUM(D41,D42)</f>
        <v>0</v>
      </c>
      <c r="E40" s="130">
        <f>SUM(E41,E42)</f>
        <v>0</v>
      </c>
      <c r="F40" s="130">
        <f>SUM(G40:J40)</f>
        <v>0</v>
      </c>
      <c r="G40" s="130">
        <f>SUM(G41,G42)</f>
        <v>0</v>
      </c>
      <c r="H40" s="130">
        <f>SUM(H41,H42)</f>
        <v>0</v>
      </c>
      <c r="I40" s="130">
        <f>SUM(I41,I42)</f>
        <v>0</v>
      </c>
      <c r="J40" s="130">
        <f>SUM(J41,J42)</f>
        <v>0</v>
      </c>
    </row>
    <row r="41" spans="1:12" ht="59.25" customHeight="1">
      <c r="A41" s="229" t="s">
        <v>250</v>
      </c>
      <c r="B41" s="42">
        <v>2141</v>
      </c>
      <c r="C41" s="290"/>
      <c r="D41" s="129"/>
      <c r="E41" s="129"/>
      <c r="F41" s="129">
        <f t="shared" si="0"/>
        <v>0</v>
      </c>
      <c r="G41" s="129"/>
      <c r="H41" s="129"/>
      <c r="I41" s="129"/>
      <c r="J41" s="129"/>
    </row>
    <row r="42" spans="1:12" ht="39" customHeight="1">
      <c r="A42" s="229" t="s">
        <v>448</v>
      </c>
      <c r="B42" s="42">
        <v>2142</v>
      </c>
      <c r="C42" s="290"/>
      <c r="D42" s="129"/>
      <c r="E42" s="129"/>
      <c r="F42" s="129">
        <f t="shared" si="0"/>
        <v>0</v>
      </c>
      <c r="G42" s="129"/>
      <c r="H42" s="129"/>
      <c r="I42" s="129"/>
      <c r="J42" s="129"/>
    </row>
    <row r="43" spans="1:12" s="43" customFormat="1" ht="39.75" customHeight="1">
      <c r="A43" s="228" t="s">
        <v>338</v>
      </c>
      <c r="B43" s="230">
        <v>2200</v>
      </c>
      <c r="C43" s="289">
        <f>SUM(C19,C27,C36,C40)</f>
        <v>9961</v>
      </c>
      <c r="D43" s="103">
        <f>SUM(D19,D27,D36,D40)</f>
        <v>11549</v>
      </c>
      <c r="E43" s="103">
        <f>SUM(E19,E27,E36,E40)</f>
        <v>11008</v>
      </c>
      <c r="F43" s="103">
        <f t="shared" si="0"/>
        <v>12450</v>
      </c>
      <c r="G43" s="103">
        <f>SUM(G19,G27,G36,G40)</f>
        <v>3042</v>
      </c>
      <c r="H43" s="103">
        <f>SUM(H19,H27,H36,H40)</f>
        <v>3291</v>
      </c>
      <c r="I43" s="103">
        <f>SUM(I19,I27,I36,I40)</f>
        <v>3035</v>
      </c>
      <c r="J43" s="103">
        <f>SUM(J19,J27,J36,J40)</f>
        <v>3082</v>
      </c>
      <c r="K43" s="39"/>
    </row>
    <row r="44" spans="1:12" s="43" customFormat="1" ht="20.100000000000001" customHeight="1">
      <c r="A44" s="231"/>
      <c r="B44" s="40"/>
      <c r="C44" s="131"/>
      <c r="D44" s="132"/>
      <c r="E44" s="132"/>
      <c r="F44" s="131"/>
      <c r="G44" s="132"/>
      <c r="H44" s="132"/>
      <c r="I44" s="132"/>
      <c r="J44" s="132"/>
    </row>
    <row r="45" spans="1:12" s="43" customFormat="1" ht="1.5" customHeight="1">
      <c r="A45" s="231"/>
      <c r="B45" s="40"/>
      <c r="C45" s="131"/>
      <c r="D45" s="132"/>
      <c r="E45" s="132"/>
      <c r="F45" s="131"/>
      <c r="G45" s="132"/>
      <c r="H45" s="132"/>
      <c r="I45" s="132"/>
      <c r="J45" s="132"/>
    </row>
    <row r="46" spans="1:12" s="33" customFormat="1" ht="40.5" customHeight="1">
      <c r="A46" s="222" t="s">
        <v>508</v>
      </c>
      <c r="B46" s="232"/>
      <c r="C46" s="532" t="s">
        <v>86</v>
      </c>
      <c r="D46" s="533"/>
      <c r="E46" s="533"/>
      <c r="F46" s="533"/>
      <c r="G46" s="233"/>
      <c r="H46" s="468" t="s">
        <v>569</v>
      </c>
      <c r="I46" s="468"/>
      <c r="J46" s="468"/>
    </row>
    <row r="47" spans="1:12" s="38" customFormat="1" ht="31.5" customHeight="1">
      <c r="A47" s="224" t="s">
        <v>366</v>
      </c>
      <c r="B47" s="33"/>
      <c r="C47" s="527" t="s">
        <v>69</v>
      </c>
      <c r="D47" s="527"/>
      <c r="E47" s="527"/>
      <c r="F47" s="527"/>
      <c r="G47" s="234"/>
      <c r="H47" s="465" t="s">
        <v>436</v>
      </c>
      <c r="I47" s="465"/>
      <c r="J47" s="465"/>
    </row>
    <row r="48" spans="1:12" s="40" customFormat="1">
      <c r="A48" s="45"/>
      <c r="F48" s="39"/>
      <c r="G48" s="39"/>
      <c r="H48" s="39"/>
      <c r="I48" s="39"/>
      <c r="J48" s="39"/>
      <c r="K48" s="39"/>
      <c r="L48" s="39"/>
    </row>
    <row r="49" spans="1:12" s="40" customFormat="1">
      <c r="A49" s="45"/>
      <c r="F49" s="39"/>
      <c r="G49" s="39"/>
      <c r="H49" s="39"/>
      <c r="I49" s="39"/>
      <c r="J49" s="39"/>
      <c r="K49" s="39"/>
      <c r="L49" s="39"/>
    </row>
    <row r="50" spans="1:12" s="40" customFormat="1">
      <c r="A50" s="45"/>
      <c r="F50" s="39"/>
      <c r="G50" s="39"/>
      <c r="H50" s="39"/>
      <c r="I50" s="39"/>
      <c r="J50" s="39"/>
      <c r="K50" s="39"/>
      <c r="L50" s="39"/>
    </row>
    <row r="51" spans="1:12" s="40" customFormat="1">
      <c r="A51" s="45"/>
      <c r="F51" s="39"/>
      <c r="G51" s="39"/>
      <c r="H51" s="39"/>
      <c r="I51" s="39"/>
      <c r="J51" s="39"/>
      <c r="K51" s="39"/>
      <c r="L51" s="39"/>
    </row>
    <row r="52" spans="1:12" s="40" customFormat="1">
      <c r="A52" s="45"/>
      <c r="F52" s="39"/>
      <c r="G52" s="39"/>
      <c r="H52" s="39"/>
      <c r="I52" s="39"/>
      <c r="J52" s="39"/>
      <c r="K52" s="39"/>
      <c r="L52" s="39"/>
    </row>
    <row r="53" spans="1:12" s="40" customFormat="1">
      <c r="A53" s="45"/>
      <c r="F53" s="39"/>
      <c r="G53" s="39"/>
      <c r="H53" s="39"/>
      <c r="I53" s="39"/>
      <c r="J53" s="39"/>
      <c r="K53" s="39"/>
      <c r="L53" s="39"/>
    </row>
    <row r="54" spans="1:12" s="40" customFormat="1">
      <c r="A54" s="45"/>
      <c r="F54" s="39"/>
      <c r="G54" s="39"/>
      <c r="H54" s="39"/>
      <c r="I54" s="39"/>
      <c r="J54" s="39"/>
      <c r="K54" s="39"/>
      <c r="L54" s="39"/>
    </row>
    <row r="55" spans="1:12" s="40" customFormat="1">
      <c r="A55" s="45"/>
      <c r="F55" s="39"/>
      <c r="G55" s="39"/>
      <c r="H55" s="39"/>
      <c r="I55" s="39"/>
      <c r="J55" s="39"/>
      <c r="K55" s="39"/>
      <c r="L55" s="39"/>
    </row>
    <row r="56" spans="1:12" s="40" customFormat="1">
      <c r="A56" s="45"/>
      <c r="F56" s="39"/>
      <c r="G56" s="39"/>
      <c r="H56" s="39"/>
      <c r="I56" s="39"/>
      <c r="J56" s="39"/>
      <c r="K56" s="39"/>
      <c r="L56" s="39"/>
    </row>
    <row r="57" spans="1:12" s="40" customFormat="1">
      <c r="A57" s="45"/>
      <c r="F57" s="39"/>
      <c r="G57" s="39"/>
      <c r="H57" s="39"/>
      <c r="I57" s="39"/>
      <c r="J57" s="39"/>
      <c r="K57" s="39"/>
      <c r="L57" s="39"/>
    </row>
    <row r="58" spans="1:12" s="40" customFormat="1">
      <c r="A58" s="45"/>
      <c r="F58" s="39"/>
      <c r="G58" s="39"/>
      <c r="H58" s="39"/>
      <c r="I58" s="39"/>
      <c r="J58" s="39"/>
      <c r="K58" s="39"/>
      <c r="L58" s="39"/>
    </row>
    <row r="59" spans="1:12" s="40" customFormat="1">
      <c r="A59" s="45"/>
      <c r="F59" s="39"/>
      <c r="G59" s="39"/>
      <c r="H59" s="39"/>
      <c r="I59" s="39"/>
      <c r="J59" s="39"/>
      <c r="K59" s="39"/>
      <c r="L59" s="39"/>
    </row>
    <row r="60" spans="1:12" s="40" customFormat="1">
      <c r="A60" s="45"/>
      <c r="F60" s="39"/>
      <c r="G60" s="39"/>
      <c r="H60" s="39"/>
      <c r="I60" s="39"/>
      <c r="J60" s="39"/>
      <c r="K60" s="39"/>
      <c r="L60" s="39"/>
    </row>
    <row r="61" spans="1:12" s="40" customFormat="1">
      <c r="A61" s="45"/>
      <c r="F61" s="39"/>
      <c r="G61" s="39"/>
      <c r="H61" s="39"/>
      <c r="I61" s="39"/>
      <c r="J61" s="39"/>
      <c r="K61" s="39"/>
      <c r="L61" s="39"/>
    </row>
    <row r="62" spans="1:12" s="40" customFormat="1">
      <c r="A62" s="45"/>
      <c r="F62" s="39"/>
      <c r="G62" s="39"/>
      <c r="H62" s="39"/>
      <c r="I62" s="39"/>
      <c r="J62" s="39"/>
      <c r="K62" s="39"/>
      <c r="L62" s="39"/>
    </row>
    <row r="63" spans="1:12" s="40" customFormat="1">
      <c r="A63" s="45"/>
      <c r="F63" s="39"/>
      <c r="G63" s="39"/>
      <c r="H63" s="39"/>
      <c r="I63" s="39"/>
      <c r="J63" s="39"/>
      <c r="K63" s="39"/>
      <c r="L63" s="39"/>
    </row>
    <row r="64" spans="1:12" s="40" customFormat="1">
      <c r="A64" s="45"/>
      <c r="F64" s="39"/>
      <c r="G64" s="39"/>
      <c r="H64" s="39"/>
      <c r="I64" s="39"/>
      <c r="J64" s="39"/>
      <c r="K64" s="39"/>
      <c r="L64" s="39"/>
    </row>
    <row r="65" spans="1:12" s="40" customFormat="1">
      <c r="A65" s="45"/>
      <c r="F65" s="39"/>
      <c r="G65" s="39"/>
      <c r="H65" s="39"/>
      <c r="I65" s="39"/>
      <c r="J65" s="39"/>
      <c r="K65" s="39"/>
      <c r="L65" s="39"/>
    </row>
    <row r="66" spans="1:12" s="40" customFormat="1">
      <c r="A66" s="45"/>
      <c r="F66" s="39"/>
      <c r="G66" s="39"/>
      <c r="H66" s="39"/>
      <c r="I66" s="39"/>
      <c r="J66" s="39"/>
      <c r="K66" s="39"/>
      <c r="L66" s="39"/>
    </row>
    <row r="67" spans="1:12" s="40" customFormat="1">
      <c r="A67" s="45"/>
      <c r="F67" s="39"/>
      <c r="G67" s="39"/>
      <c r="H67" s="39"/>
      <c r="I67" s="39"/>
      <c r="J67" s="39"/>
      <c r="K67" s="39"/>
      <c r="L67" s="39"/>
    </row>
    <row r="68" spans="1:12" s="40" customFormat="1">
      <c r="A68" s="45"/>
      <c r="F68" s="39"/>
      <c r="G68" s="39"/>
      <c r="H68" s="39"/>
      <c r="I68" s="39"/>
      <c r="J68" s="39"/>
      <c r="K68" s="39"/>
      <c r="L68" s="39"/>
    </row>
    <row r="69" spans="1:12" s="40" customFormat="1">
      <c r="A69" s="45"/>
      <c r="F69" s="39"/>
      <c r="G69" s="39"/>
      <c r="H69" s="39"/>
      <c r="I69" s="39"/>
      <c r="J69" s="39"/>
      <c r="K69" s="39"/>
      <c r="L69" s="39"/>
    </row>
    <row r="70" spans="1:12" s="40" customFormat="1">
      <c r="A70" s="45"/>
      <c r="F70" s="39"/>
      <c r="G70" s="39"/>
      <c r="H70" s="39"/>
      <c r="I70" s="39"/>
      <c r="J70" s="39"/>
      <c r="K70" s="39"/>
      <c r="L70" s="39"/>
    </row>
    <row r="71" spans="1:12" s="40" customFormat="1">
      <c r="A71" s="45"/>
      <c r="F71" s="39"/>
      <c r="G71" s="39"/>
      <c r="H71" s="39"/>
      <c r="I71" s="39"/>
      <c r="J71" s="39"/>
      <c r="K71" s="39"/>
      <c r="L71" s="39"/>
    </row>
    <row r="72" spans="1:12" s="40" customFormat="1">
      <c r="A72" s="45"/>
      <c r="F72" s="39"/>
      <c r="G72" s="39"/>
      <c r="H72" s="39"/>
      <c r="I72" s="39"/>
      <c r="J72" s="39"/>
      <c r="K72" s="39"/>
      <c r="L72" s="39"/>
    </row>
    <row r="73" spans="1:12" s="40" customFormat="1">
      <c r="A73" s="45"/>
      <c r="F73" s="39"/>
      <c r="G73" s="39"/>
      <c r="H73" s="39"/>
      <c r="I73" s="39"/>
      <c r="J73" s="39"/>
      <c r="K73" s="39"/>
      <c r="L73" s="39"/>
    </row>
    <row r="74" spans="1:12" s="40" customFormat="1">
      <c r="A74" s="45"/>
      <c r="F74" s="39"/>
      <c r="G74" s="39"/>
      <c r="H74" s="39"/>
      <c r="I74" s="39"/>
      <c r="J74" s="39"/>
      <c r="K74" s="39"/>
      <c r="L74" s="39"/>
    </row>
    <row r="75" spans="1:12" s="40" customFormat="1">
      <c r="A75" s="45"/>
      <c r="F75" s="39"/>
      <c r="G75" s="39"/>
      <c r="H75" s="39"/>
      <c r="I75" s="39"/>
      <c r="J75" s="39"/>
      <c r="K75" s="39"/>
      <c r="L75" s="39"/>
    </row>
    <row r="76" spans="1:12" s="40" customFormat="1">
      <c r="A76" s="45"/>
      <c r="F76" s="39"/>
      <c r="G76" s="39"/>
      <c r="H76" s="39"/>
      <c r="I76" s="39"/>
      <c r="J76" s="39"/>
      <c r="K76" s="39"/>
      <c r="L76" s="39"/>
    </row>
    <row r="77" spans="1:12" s="40" customFormat="1">
      <c r="A77" s="45"/>
      <c r="F77" s="39"/>
      <c r="G77" s="39"/>
      <c r="H77" s="39"/>
      <c r="I77" s="39"/>
      <c r="J77" s="39"/>
      <c r="K77" s="39"/>
      <c r="L77" s="39"/>
    </row>
    <row r="78" spans="1:12" s="40" customFormat="1">
      <c r="A78" s="45"/>
      <c r="F78" s="39"/>
      <c r="G78" s="39"/>
      <c r="H78" s="39"/>
      <c r="I78" s="39"/>
      <c r="J78" s="39"/>
      <c r="K78" s="39"/>
      <c r="L78" s="39"/>
    </row>
    <row r="79" spans="1:12" s="40" customFormat="1">
      <c r="A79" s="45"/>
      <c r="F79" s="39"/>
      <c r="G79" s="39"/>
      <c r="H79" s="39"/>
      <c r="I79" s="39"/>
      <c r="J79" s="39"/>
      <c r="K79" s="39"/>
      <c r="L79" s="39"/>
    </row>
    <row r="80" spans="1:12" s="40" customFormat="1">
      <c r="A80" s="45"/>
      <c r="F80" s="39"/>
      <c r="G80" s="39"/>
      <c r="H80" s="39"/>
      <c r="I80" s="39"/>
      <c r="J80" s="39"/>
      <c r="K80" s="39"/>
      <c r="L80" s="39"/>
    </row>
    <row r="81" spans="1:12" s="40" customFormat="1">
      <c r="A81" s="45"/>
      <c r="F81" s="39"/>
      <c r="G81" s="39"/>
      <c r="H81" s="39"/>
      <c r="I81" s="39"/>
      <c r="J81" s="39"/>
      <c r="K81" s="39"/>
      <c r="L81" s="39"/>
    </row>
    <row r="82" spans="1:12" s="40" customFormat="1">
      <c r="A82" s="45"/>
      <c r="F82" s="39"/>
      <c r="G82" s="39"/>
      <c r="H82" s="39"/>
      <c r="I82" s="39"/>
      <c r="J82" s="39"/>
      <c r="K82" s="39"/>
      <c r="L82" s="39"/>
    </row>
    <row r="83" spans="1:12" s="40" customFormat="1">
      <c r="A83" s="45"/>
      <c r="F83" s="39"/>
      <c r="G83" s="39"/>
      <c r="H83" s="39"/>
      <c r="I83" s="39"/>
      <c r="J83" s="39"/>
      <c r="K83" s="39"/>
      <c r="L83" s="39"/>
    </row>
    <row r="84" spans="1:12" s="40" customFormat="1">
      <c r="A84" s="45"/>
      <c r="F84" s="39"/>
      <c r="G84" s="39"/>
      <c r="H84" s="39"/>
      <c r="I84" s="39"/>
      <c r="J84" s="39"/>
      <c r="K84" s="39"/>
      <c r="L84" s="39"/>
    </row>
    <row r="85" spans="1:12" s="40" customFormat="1">
      <c r="A85" s="45"/>
      <c r="F85" s="39"/>
      <c r="G85" s="39"/>
      <c r="H85" s="39"/>
      <c r="I85" s="39"/>
      <c r="J85" s="39"/>
      <c r="K85" s="39"/>
      <c r="L85" s="39"/>
    </row>
    <row r="86" spans="1:12" s="40" customFormat="1">
      <c r="A86" s="45"/>
      <c r="F86" s="39"/>
      <c r="G86" s="39"/>
      <c r="H86" s="39"/>
      <c r="I86" s="39"/>
      <c r="J86" s="39"/>
      <c r="K86" s="39"/>
      <c r="L86" s="39"/>
    </row>
    <row r="87" spans="1:12" s="40" customFormat="1">
      <c r="A87" s="45"/>
      <c r="F87" s="39"/>
      <c r="G87" s="39"/>
      <c r="H87" s="39"/>
      <c r="I87" s="39"/>
      <c r="J87" s="39"/>
      <c r="K87" s="39"/>
      <c r="L87" s="39"/>
    </row>
    <row r="88" spans="1:12" s="40" customFormat="1">
      <c r="A88" s="45"/>
      <c r="F88" s="39"/>
      <c r="G88" s="39"/>
      <c r="H88" s="39"/>
      <c r="I88" s="39"/>
      <c r="J88" s="39"/>
      <c r="K88" s="39"/>
      <c r="L88" s="39"/>
    </row>
    <row r="89" spans="1:12" s="40" customFormat="1">
      <c r="A89" s="45"/>
      <c r="F89" s="39"/>
      <c r="G89" s="39"/>
      <c r="H89" s="39"/>
      <c r="I89" s="39"/>
      <c r="J89" s="39"/>
      <c r="K89" s="39"/>
      <c r="L89" s="39"/>
    </row>
    <row r="90" spans="1:12" s="40" customFormat="1">
      <c r="A90" s="45"/>
      <c r="F90" s="39"/>
      <c r="G90" s="39"/>
      <c r="H90" s="39"/>
      <c r="I90" s="39"/>
      <c r="J90" s="39"/>
      <c r="K90" s="39"/>
      <c r="L90" s="39"/>
    </row>
    <row r="91" spans="1:12" s="40" customFormat="1">
      <c r="A91" s="45"/>
      <c r="F91" s="39"/>
      <c r="G91" s="39"/>
      <c r="H91" s="39"/>
      <c r="I91" s="39"/>
      <c r="J91" s="39"/>
      <c r="K91" s="39"/>
      <c r="L91" s="39"/>
    </row>
    <row r="92" spans="1:12" s="40" customFormat="1">
      <c r="A92" s="45"/>
      <c r="F92" s="39"/>
      <c r="G92" s="39"/>
      <c r="H92" s="39"/>
      <c r="I92" s="39"/>
      <c r="J92" s="39"/>
      <c r="K92" s="39"/>
      <c r="L92" s="39"/>
    </row>
    <row r="93" spans="1:12" s="40" customFormat="1">
      <c r="A93" s="45"/>
      <c r="F93" s="39"/>
      <c r="G93" s="39"/>
      <c r="H93" s="39"/>
      <c r="I93" s="39"/>
      <c r="J93" s="39"/>
      <c r="K93" s="39"/>
      <c r="L93" s="39"/>
    </row>
    <row r="94" spans="1:12" s="40" customFormat="1">
      <c r="A94" s="45"/>
      <c r="F94" s="39"/>
      <c r="G94" s="39"/>
      <c r="H94" s="39"/>
      <c r="I94" s="39"/>
      <c r="J94" s="39"/>
      <c r="K94" s="39"/>
      <c r="L94" s="39"/>
    </row>
    <row r="95" spans="1:12" s="40" customFormat="1">
      <c r="A95" s="45"/>
      <c r="F95" s="39"/>
      <c r="G95" s="39"/>
      <c r="H95" s="39"/>
      <c r="I95" s="39"/>
      <c r="J95" s="39"/>
      <c r="K95" s="39"/>
      <c r="L95" s="39"/>
    </row>
    <row r="96" spans="1:12" s="40" customFormat="1">
      <c r="A96" s="45"/>
      <c r="F96" s="39"/>
      <c r="G96" s="39"/>
      <c r="H96" s="39"/>
      <c r="I96" s="39"/>
      <c r="J96" s="39"/>
      <c r="K96" s="39"/>
      <c r="L96" s="39"/>
    </row>
    <row r="97" spans="1:12" s="40" customFormat="1">
      <c r="A97" s="45"/>
      <c r="F97" s="39"/>
      <c r="G97" s="39"/>
      <c r="H97" s="39"/>
      <c r="I97" s="39"/>
      <c r="J97" s="39"/>
      <c r="K97" s="39"/>
      <c r="L97" s="39"/>
    </row>
    <row r="98" spans="1:12" s="40" customFormat="1">
      <c r="A98" s="45"/>
      <c r="F98" s="39"/>
      <c r="G98" s="39"/>
      <c r="H98" s="39"/>
      <c r="I98" s="39"/>
      <c r="J98" s="39"/>
      <c r="K98" s="39"/>
      <c r="L98" s="39"/>
    </row>
    <row r="99" spans="1:12" s="40" customFormat="1">
      <c r="A99" s="45"/>
      <c r="F99" s="39"/>
      <c r="G99" s="39"/>
      <c r="H99" s="39"/>
      <c r="I99" s="39"/>
      <c r="J99" s="39"/>
      <c r="K99" s="39"/>
      <c r="L99" s="39"/>
    </row>
    <row r="100" spans="1:12" s="40" customFormat="1">
      <c r="A100" s="45"/>
      <c r="F100" s="39"/>
      <c r="G100" s="39"/>
      <c r="H100" s="39"/>
      <c r="I100" s="39"/>
      <c r="J100" s="39"/>
      <c r="K100" s="39"/>
      <c r="L100" s="39"/>
    </row>
    <row r="101" spans="1:12" s="40" customFormat="1">
      <c r="A101" s="45"/>
      <c r="F101" s="39"/>
      <c r="G101" s="39"/>
      <c r="H101" s="39"/>
      <c r="I101" s="39"/>
      <c r="J101" s="39"/>
      <c r="K101" s="39"/>
      <c r="L101" s="39"/>
    </row>
    <row r="102" spans="1:12" s="40" customFormat="1">
      <c r="A102" s="45"/>
      <c r="F102" s="39"/>
      <c r="G102" s="39"/>
      <c r="H102" s="39"/>
      <c r="I102" s="39"/>
      <c r="J102" s="39"/>
      <c r="K102" s="39"/>
      <c r="L102" s="39"/>
    </row>
    <row r="103" spans="1:12" s="40" customFormat="1">
      <c r="A103" s="45"/>
      <c r="F103" s="39"/>
      <c r="G103" s="39"/>
      <c r="H103" s="39"/>
      <c r="I103" s="39"/>
      <c r="J103" s="39"/>
      <c r="K103" s="39"/>
      <c r="L103" s="39"/>
    </row>
    <row r="104" spans="1:12" s="40" customFormat="1">
      <c r="A104" s="45"/>
      <c r="F104" s="39"/>
      <c r="G104" s="39"/>
      <c r="H104" s="39"/>
      <c r="I104" s="39"/>
      <c r="J104" s="39"/>
      <c r="K104" s="39"/>
      <c r="L104" s="39"/>
    </row>
    <row r="105" spans="1:12" s="40" customFormat="1">
      <c r="A105" s="45"/>
      <c r="F105" s="39"/>
      <c r="G105" s="39"/>
      <c r="H105" s="39"/>
      <c r="I105" s="39"/>
      <c r="J105" s="39"/>
      <c r="K105" s="39"/>
      <c r="L105" s="39"/>
    </row>
    <row r="106" spans="1:12" s="40" customFormat="1">
      <c r="A106" s="45"/>
      <c r="F106" s="39"/>
      <c r="G106" s="39"/>
      <c r="H106" s="39"/>
      <c r="I106" s="39"/>
      <c r="J106" s="39"/>
      <c r="K106" s="39"/>
      <c r="L106" s="39"/>
    </row>
    <row r="107" spans="1:12" s="40" customFormat="1">
      <c r="A107" s="45"/>
      <c r="F107" s="39"/>
      <c r="G107" s="39"/>
      <c r="H107" s="39"/>
      <c r="I107" s="39"/>
      <c r="J107" s="39"/>
      <c r="K107" s="39"/>
      <c r="L107" s="39"/>
    </row>
    <row r="108" spans="1:12" s="40" customFormat="1">
      <c r="A108" s="45"/>
      <c r="F108" s="39"/>
      <c r="G108" s="39"/>
      <c r="H108" s="39"/>
      <c r="I108" s="39"/>
      <c r="J108" s="39"/>
      <c r="K108" s="39"/>
      <c r="L108" s="39"/>
    </row>
    <row r="109" spans="1:12" s="40" customFormat="1">
      <c r="A109" s="45"/>
      <c r="F109" s="39"/>
      <c r="G109" s="39"/>
      <c r="H109" s="39"/>
      <c r="I109" s="39"/>
      <c r="J109" s="39"/>
      <c r="K109" s="39"/>
      <c r="L109" s="39"/>
    </row>
    <row r="110" spans="1:12" s="40" customFormat="1">
      <c r="A110" s="45"/>
      <c r="F110" s="39"/>
      <c r="G110" s="39"/>
      <c r="H110" s="39"/>
      <c r="I110" s="39"/>
      <c r="J110" s="39"/>
      <c r="K110" s="39"/>
      <c r="L110" s="39"/>
    </row>
    <row r="111" spans="1:12" s="40" customFormat="1">
      <c r="A111" s="45"/>
      <c r="F111" s="39"/>
      <c r="G111" s="39"/>
      <c r="H111" s="39"/>
      <c r="I111" s="39"/>
      <c r="J111" s="39"/>
      <c r="K111" s="39"/>
      <c r="L111" s="39"/>
    </row>
    <row r="112" spans="1:12" s="40" customFormat="1">
      <c r="A112" s="45"/>
      <c r="F112" s="39"/>
      <c r="G112" s="39"/>
      <c r="H112" s="39"/>
      <c r="I112" s="39"/>
      <c r="J112" s="39"/>
      <c r="K112" s="39"/>
      <c r="L112" s="39"/>
    </row>
    <row r="113" spans="1:12" s="40" customFormat="1">
      <c r="A113" s="45"/>
      <c r="F113" s="39"/>
      <c r="G113" s="39"/>
      <c r="H113" s="39"/>
      <c r="I113" s="39"/>
      <c r="J113" s="39"/>
      <c r="K113" s="39"/>
      <c r="L113" s="39"/>
    </row>
    <row r="114" spans="1:12" s="40" customFormat="1">
      <c r="A114" s="45"/>
      <c r="F114" s="39"/>
      <c r="G114" s="39"/>
      <c r="H114" s="39"/>
      <c r="I114" s="39"/>
      <c r="J114" s="39"/>
      <c r="K114" s="39"/>
      <c r="L114" s="39"/>
    </row>
    <row r="115" spans="1:12" s="40" customFormat="1">
      <c r="A115" s="45"/>
      <c r="F115" s="39"/>
      <c r="G115" s="39"/>
      <c r="H115" s="39"/>
      <c r="I115" s="39"/>
      <c r="J115" s="39"/>
      <c r="K115" s="39"/>
      <c r="L115" s="39"/>
    </row>
    <row r="116" spans="1:12" s="40" customFormat="1">
      <c r="A116" s="45"/>
      <c r="F116" s="39"/>
      <c r="G116" s="39"/>
      <c r="H116" s="39"/>
      <c r="I116" s="39"/>
      <c r="J116" s="39"/>
      <c r="K116" s="39"/>
      <c r="L116" s="39"/>
    </row>
    <row r="117" spans="1:12" s="40" customFormat="1">
      <c r="A117" s="45"/>
      <c r="F117" s="39"/>
      <c r="G117" s="39"/>
      <c r="H117" s="39"/>
      <c r="I117" s="39"/>
      <c r="J117" s="39"/>
      <c r="K117" s="39"/>
      <c r="L117" s="39"/>
    </row>
    <row r="118" spans="1:12" s="40" customFormat="1">
      <c r="A118" s="45"/>
      <c r="F118" s="39"/>
      <c r="G118" s="39"/>
      <c r="H118" s="39"/>
      <c r="I118" s="39"/>
      <c r="J118" s="39"/>
      <c r="K118" s="39"/>
      <c r="L118" s="39"/>
    </row>
    <row r="119" spans="1:12" s="40" customFormat="1">
      <c r="A119" s="45"/>
      <c r="F119" s="39"/>
      <c r="G119" s="39"/>
      <c r="H119" s="39"/>
      <c r="I119" s="39"/>
      <c r="J119" s="39"/>
      <c r="K119" s="39"/>
      <c r="L119" s="39"/>
    </row>
    <row r="120" spans="1:12" s="40" customFormat="1">
      <c r="A120" s="45"/>
      <c r="F120" s="39"/>
      <c r="G120" s="39"/>
      <c r="H120" s="39"/>
      <c r="I120" s="39"/>
      <c r="J120" s="39"/>
      <c r="K120" s="39"/>
      <c r="L120" s="39"/>
    </row>
    <row r="121" spans="1:12" s="40" customFormat="1">
      <c r="A121" s="45"/>
      <c r="F121" s="39"/>
      <c r="G121" s="39"/>
      <c r="H121" s="39"/>
      <c r="I121" s="39"/>
      <c r="J121" s="39"/>
      <c r="K121" s="39"/>
      <c r="L121" s="39"/>
    </row>
    <row r="122" spans="1:12" s="40" customFormat="1">
      <c r="A122" s="45"/>
      <c r="F122" s="39"/>
      <c r="G122" s="39"/>
      <c r="H122" s="39"/>
      <c r="I122" s="39"/>
      <c r="J122" s="39"/>
      <c r="K122" s="39"/>
      <c r="L122" s="39"/>
    </row>
    <row r="123" spans="1:12" s="40" customFormat="1">
      <c r="A123" s="45"/>
      <c r="F123" s="39"/>
      <c r="G123" s="39"/>
      <c r="H123" s="39"/>
      <c r="I123" s="39"/>
      <c r="J123" s="39"/>
      <c r="K123" s="39"/>
      <c r="L123" s="39"/>
    </row>
    <row r="124" spans="1:12" s="40" customFormat="1">
      <c r="A124" s="45"/>
      <c r="F124" s="39"/>
      <c r="G124" s="39"/>
      <c r="H124" s="39"/>
      <c r="I124" s="39"/>
      <c r="J124" s="39"/>
      <c r="K124" s="39"/>
      <c r="L124" s="39"/>
    </row>
    <row r="125" spans="1:12" s="40" customFormat="1">
      <c r="A125" s="45"/>
      <c r="F125" s="39"/>
      <c r="G125" s="39"/>
      <c r="H125" s="39"/>
      <c r="I125" s="39"/>
      <c r="J125" s="39"/>
      <c r="K125" s="39"/>
      <c r="L125" s="39"/>
    </row>
    <row r="126" spans="1:12" s="40" customFormat="1">
      <c r="A126" s="45"/>
      <c r="F126" s="39"/>
      <c r="G126" s="39"/>
      <c r="H126" s="39"/>
      <c r="I126" s="39"/>
      <c r="J126" s="39"/>
      <c r="K126" s="39"/>
      <c r="L126" s="39"/>
    </row>
    <row r="127" spans="1:12" s="40" customFormat="1">
      <c r="A127" s="45"/>
      <c r="F127" s="39"/>
      <c r="G127" s="39"/>
      <c r="H127" s="39"/>
      <c r="I127" s="39"/>
      <c r="J127" s="39"/>
      <c r="K127" s="39"/>
      <c r="L127" s="39"/>
    </row>
    <row r="128" spans="1:12" s="40" customFormat="1">
      <c r="A128" s="45"/>
      <c r="F128" s="39"/>
      <c r="G128" s="39"/>
      <c r="H128" s="39"/>
      <c r="I128" s="39"/>
      <c r="J128" s="39"/>
      <c r="K128" s="39"/>
      <c r="L128" s="39"/>
    </row>
    <row r="129" spans="1:12" s="40" customFormat="1">
      <c r="A129" s="45"/>
      <c r="F129" s="39"/>
      <c r="G129" s="39"/>
      <c r="H129" s="39"/>
      <c r="I129" s="39"/>
      <c r="J129" s="39"/>
      <c r="K129" s="39"/>
      <c r="L129" s="39"/>
    </row>
    <row r="130" spans="1:12" s="40" customFormat="1">
      <c r="A130" s="45"/>
      <c r="F130" s="39"/>
      <c r="G130" s="39"/>
      <c r="H130" s="39"/>
      <c r="I130" s="39"/>
      <c r="J130" s="39"/>
      <c r="K130" s="39"/>
      <c r="L130" s="39"/>
    </row>
    <row r="131" spans="1:12" s="40" customFormat="1">
      <c r="A131" s="45"/>
      <c r="F131" s="39"/>
      <c r="G131" s="39"/>
      <c r="H131" s="39"/>
      <c r="I131" s="39"/>
      <c r="J131" s="39"/>
      <c r="K131" s="39"/>
      <c r="L131" s="39"/>
    </row>
    <row r="132" spans="1:12" s="40" customFormat="1">
      <c r="A132" s="45"/>
      <c r="F132" s="39"/>
      <c r="G132" s="39"/>
      <c r="H132" s="39"/>
      <c r="I132" s="39"/>
      <c r="J132" s="39"/>
      <c r="K132" s="39"/>
      <c r="L132" s="39"/>
    </row>
    <row r="133" spans="1:12" s="40" customFormat="1">
      <c r="A133" s="45"/>
      <c r="F133" s="39"/>
      <c r="G133" s="39"/>
      <c r="H133" s="39"/>
      <c r="I133" s="39"/>
      <c r="J133" s="39"/>
      <c r="K133" s="39"/>
      <c r="L133" s="39"/>
    </row>
    <row r="134" spans="1:12" s="40" customFormat="1">
      <c r="A134" s="45"/>
      <c r="F134" s="39"/>
      <c r="G134" s="39"/>
      <c r="H134" s="39"/>
      <c r="I134" s="39"/>
      <c r="J134" s="39"/>
      <c r="K134" s="39"/>
      <c r="L134" s="39"/>
    </row>
    <row r="135" spans="1:12" s="40" customFormat="1">
      <c r="A135" s="45"/>
      <c r="F135" s="39"/>
      <c r="G135" s="39"/>
      <c r="H135" s="39"/>
      <c r="I135" s="39"/>
      <c r="J135" s="39"/>
      <c r="K135" s="39"/>
      <c r="L135" s="39"/>
    </row>
    <row r="136" spans="1:12" s="40" customFormat="1">
      <c r="A136" s="45"/>
      <c r="F136" s="39"/>
      <c r="G136" s="39"/>
      <c r="H136" s="39"/>
      <c r="I136" s="39"/>
      <c r="J136" s="39"/>
      <c r="K136" s="39"/>
      <c r="L136" s="39"/>
    </row>
    <row r="137" spans="1:12" s="40" customFormat="1">
      <c r="A137" s="45"/>
      <c r="F137" s="39"/>
      <c r="G137" s="39"/>
      <c r="H137" s="39"/>
      <c r="I137" s="39"/>
      <c r="J137" s="39"/>
      <c r="K137" s="39"/>
      <c r="L137" s="39"/>
    </row>
    <row r="138" spans="1:12" s="40" customFormat="1">
      <c r="A138" s="45"/>
      <c r="F138" s="39"/>
      <c r="G138" s="39"/>
      <c r="H138" s="39"/>
      <c r="I138" s="39"/>
      <c r="J138" s="39"/>
      <c r="K138" s="39"/>
      <c r="L138" s="39"/>
    </row>
    <row r="139" spans="1:12" s="40" customFormat="1">
      <c r="A139" s="45"/>
      <c r="F139" s="39"/>
      <c r="G139" s="39"/>
      <c r="H139" s="39"/>
      <c r="I139" s="39"/>
      <c r="J139" s="39"/>
      <c r="K139" s="39"/>
      <c r="L139" s="39"/>
    </row>
    <row r="140" spans="1:12" s="40" customFormat="1">
      <c r="A140" s="45"/>
      <c r="F140" s="39"/>
      <c r="G140" s="39"/>
      <c r="H140" s="39"/>
      <c r="I140" s="39"/>
      <c r="J140" s="39"/>
      <c r="K140" s="39"/>
      <c r="L140" s="39"/>
    </row>
    <row r="141" spans="1:12" s="40" customFormat="1">
      <c r="A141" s="45"/>
      <c r="F141" s="39"/>
      <c r="G141" s="39"/>
      <c r="H141" s="39"/>
      <c r="I141" s="39"/>
      <c r="J141" s="39"/>
      <c r="K141" s="39"/>
      <c r="L141" s="39"/>
    </row>
    <row r="142" spans="1:12" s="40" customFormat="1">
      <c r="A142" s="45"/>
      <c r="F142" s="39"/>
      <c r="G142" s="39"/>
      <c r="H142" s="39"/>
      <c r="I142" s="39"/>
      <c r="J142" s="39"/>
      <c r="K142" s="39"/>
      <c r="L142" s="39"/>
    </row>
    <row r="143" spans="1:12" s="40" customFormat="1">
      <c r="A143" s="45"/>
      <c r="F143" s="39"/>
      <c r="G143" s="39"/>
      <c r="H143" s="39"/>
      <c r="I143" s="39"/>
      <c r="J143" s="39"/>
      <c r="K143" s="39"/>
      <c r="L143" s="39"/>
    </row>
    <row r="144" spans="1:12" s="40" customFormat="1">
      <c r="A144" s="45"/>
      <c r="F144" s="39"/>
      <c r="G144" s="39"/>
      <c r="H144" s="39"/>
      <c r="I144" s="39"/>
      <c r="J144" s="39"/>
      <c r="K144" s="39"/>
      <c r="L144" s="39"/>
    </row>
    <row r="145" spans="1:12" s="40" customFormat="1">
      <c r="A145" s="45"/>
      <c r="F145" s="39"/>
      <c r="G145" s="39"/>
      <c r="H145" s="39"/>
      <c r="I145" s="39"/>
      <c r="J145" s="39"/>
      <c r="K145" s="39"/>
      <c r="L145" s="39"/>
    </row>
    <row r="146" spans="1:12" s="40" customFormat="1">
      <c r="A146" s="45"/>
      <c r="F146" s="39"/>
      <c r="G146" s="39"/>
      <c r="H146" s="39"/>
      <c r="I146" s="39"/>
      <c r="J146" s="39"/>
      <c r="K146" s="39"/>
      <c r="L146" s="39"/>
    </row>
    <row r="147" spans="1:12" s="40" customFormat="1">
      <c r="A147" s="45"/>
      <c r="F147" s="39"/>
      <c r="G147" s="39"/>
      <c r="H147" s="39"/>
      <c r="I147" s="39"/>
      <c r="J147" s="39"/>
      <c r="K147" s="39"/>
      <c r="L147" s="39"/>
    </row>
    <row r="148" spans="1:12" s="40" customFormat="1">
      <c r="A148" s="45"/>
      <c r="F148" s="39"/>
      <c r="G148" s="39"/>
      <c r="H148" s="39"/>
      <c r="I148" s="39"/>
      <c r="J148" s="39"/>
      <c r="K148" s="39"/>
      <c r="L148" s="39"/>
    </row>
    <row r="149" spans="1:12" s="40" customFormat="1">
      <c r="A149" s="45"/>
      <c r="F149" s="39"/>
      <c r="G149" s="39"/>
      <c r="H149" s="39"/>
      <c r="I149" s="39"/>
      <c r="J149" s="39"/>
      <c r="K149" s="39"/>
      <c r="L149" s="39"/>
    </row>
    <row r="150" spans="1:12" s="40" customFormat="1">
      <c r="A150" s="45"/>
      <c r="F150" s="39"/>
      <c r="G150" s="39"/>
      <c r="H150" s="39"/>
      <c r="I150" s="39"/>
      <c r="J150" s="39"/>
      <c r="K150" s="39"/>
      <c r="L150" s="39"/>
    </row>
    <row r="151" spans="1:12" s="40" customFormat="1">
      <c r="A151" s="45"/>
      <c r="F151" s="39"/>
      <c r="G151" s="39"/>
      <c r="H151" s="39"/>
      <c r="I151" s="39"/>
      <c r="J151" s="39"/>
      <c r="K151" s="39"/>
      <c r="L151" s="39"/>
    </row>
    <row r="152" spans="1:12" s="40" customFormat="1">
      <c r="A152" s="45"/>
      <c r="F152" s="39"/>
      <c r="G152" s="39"/>
      <c r="H152" s="39"/>
      <c r="I152" s="39"/>
      <c r="J152" s="39"/>
      <c r="K152" s="39"/>
      <c r="L152" s="39"/>
    </row>
    <row r="153" spans="1:12" s="40" customFormat="1">
      <c r="A153" s="45"/>
      <c r="F153" s="39"/>
      <c r="G153" s="39"/>
      <c r="H153" s="39"/>
      <c r="I153" s="39"/>
      <c r="J153" s="39"/>
      <c r="K153" s="39"/>
      <c r="L153" s="39"/>
    </row>
    <row r="154" spans="1:12" s="40" customFormat="1">
      <c r="A154" s="45"/>
      <c r="F154" s="39"/>
      <c r="G154" s="39"/>
      <c r="H154" s="39"/>
      <c r="I154" s="39"/>
      <c r="J154" s="39"/>
      <c r="K154" s="39"/>
      <c r="L154" s="39"/>
    </row>
    <row r="155" spans="1:12" s="40" customFormat="1">
      <c r="A155" s="45"/>
      <c r="F155" s="39"/>
      <c r="G155" s="39"/>
      <c r="H155" s="39"/>
      <c r="I155" s="39"/>
      <c r="J155" s="39"/>
      <c r="K155" s="39"/>
      <c r="L155" s="39"/>
    </row>
    <row r="156" spans="1:12" s="40" customFormat="1">
      <c r="A156" s="45"/>
      <c r="F156" s="39"/>
      <c r="G156" s="39"/>
      <c r="H156" s="39"/>
      <c r="I156" s="39"/>
      <c r="J156" s="39"/>
      <c r="K156" s="39"/>
      <c r="L156" s="39"/>
    </row>
    <row r="157" spans="1:12" s="40" customFormat="1">
      <c r="A157" s="45"/>
      <c r="F157" s="39"/>
      <c r="G157" s="39"/>
      <c r="H157" s="39"/>
      <c r="I157" s="39"/>
      <c r="J157" s="39"/>
      <c r="K157" s="39"/>
      <c r="L157" s="39"/>
    </row>
    <row r="158" spans="1:12" s="40" customFormat="1">
      <c r="A158" s="45"/>
      <c r="F158" s="39"/>
      <c r="G158" s="39"/>
      <c r="H158" s="39"/>
      <c r="I158" s="39"/>
      <c r="J158" s="39"/>
      <c r="K158" s="39"/>
      <c r="L158" s="39"/>
    </row>
    <row r="159" spans="1:12" s="40" customFormat="1">
      <c r="A159" s="45"/>
      <c r="F159" s="39"/>
      <c r="G159" s="39"/>
      <c r="H159" s="39"/>
      <c r="I159" s="39"/>
      <c r="J159" s="39"/>
      <c r="K159" s="39"/>
      <c r="L159" s="39"/>
    </row>
    <row r="160" spans="1:12" s="40" customFormat="1">
      <c r="A160" s="45"/>
      <c r="F160" s="39"/>
      <c r="G160" s="39"/>
      <c r="H160" s="39"/>
      <c r="I160" s="39"/>
      <c r="J160" s="39"/>
      <c r="K160" s="39"/>
      <c r="L160" s="39"/>
    </row>
    <row r="161" spans="1:12" s="40" customFormat="1">
      <c r="A161" s="45"/>
      <c r="F161" s="39"/>
      <c r="G161" s="39"/>
      <c r="H161" s="39"/>
      <c r="I161" s="39"/>
      <c r="J161" s="39"/>
      <c r="K161" s="39"/>
      <c r="L161" s="39"/>
    </row>
    <row r="162" spans="1:12" s="40" customFormat="1">
      <c r="A162" s="45"/>
      <c r="F162" s="39"/>
      <c r="G162" s="39"/>
      <c r="H162" s="39"/>
      <c r="I162" s="39"/>
      <c r="J162" s="39"/>
      <c r="K162" s="39"/>
      <c r="L162" s="39"/>
    </row>
    <row r="163" spans="1:12" s="40" customFormat="1">
      <c r="A163" s="45"/>
      <c r="F163" s="39"/>
      <c r="G163" s="39"/>
      <c r="H163" s="39"/>
      <c r="I163" s="39"/>
      <c r="J163" s="39"/>
      <c r="K163" s="39"/>
      <c r="L163" s="39"/>
    </row>
    <row r="164" spans="1:12" s="40" customFormat="1">
      <c r="A164" s="45"/>
      <c r="F164" s="39"/>
      <c r="G164" s="39"/>
      <c r="H164" s="39"/>
      <c r="I164" s="39"/>
      <c r="J164" s="39"/>
      <c r="K164" s="39"/>
      <c r="L164" s="39"/>
    </row>
    <row r="165" spans="1:12" s="40" customFormat="1">
      <c r="A165" s="45"/>
      <c r="F165" s="39"/>
      <c r="G165" s="39"/>
      <c r="H165" s="39"/>
      <c r="I165" s="39"/>
      <c r="J165" s="39"/>
      <c r="K165" s="39"/>
      <c r="L165" s="39"/>
    </row>
    <row r="166" spans="1:12" s="40" customFormat="1">
      <c r="A166" s="45"/>
      <c r="F166" s="39"/>
      <c r="G166" s="39"/>
      <c r="H166" s="39"/>
      <c r="I166" s="39"/>
      <c r="J166" s="39"/>
      <c r="K166" s="39"/>
      <c r="L166" s="39"/>
    </row>
    <row r="167" spans="1:12" s="40" customFormat="1">
      <c r="A167" s="45"/>
      <c r="F167" s="39"/>
      <c r="G167" s="39"/>
      <c r="H167" s="39"/>
      <c r="I167" s="39"/>
      <c r="J167" s="39"/>
      <c r="K167" s="39"/>
      <c r="L167" s="39"/>
    </row>
    <row r="168" spans="1:12" s="40" customFormat="1">
      <c r="A168" s="45"/>
      <c r="F168" s="39"/>
      <c r="G168" s="39"/>
      <c r="H168" s="39"/>
      <c r="I168" s="39"/>
      <c r="J168" s="39"/>
      <c r="K168" s="39"/>
      <c r="L168" s="39"/>
    </row>
    <row r="169" spans="1:12" s="40" customFormat="1">
      <c r="A169" s="45"/>
      <c r="F169" s="39"/>
      <c r="G169" s="39"/>
      <c r="H169" s="39"/>
      <c r="I169" s="39"/>
      <c r="J169" s="39"/>
      <c r="K169" s="39"/>
      <c r="L169" s="39"/>
    </row>
    <row r="170" spans="1:12" s="40" customFormat="1">
      <c r="A170" s="45"/>
      <c r="F170" s="39"/>
      <c r="G170" s="39"/>
      <c r="H170" s="39"/>
      <c r="I170" s="39"/>
      <c r="J170" s="39"/>
      <c r="K170" s="39"/>
      <c r="L170" s="39"/>
    </row>
    <row r="171" spans="1:12" s="40" customFormat="1">
      <c r="A171" s="45"/>
      <c r="F171" s="39"/>
      <c r="G171" s="39"/>
      <c r="H171" s="39"/>
      <c r="I171" s="39"/>
      <c r="J171" s="39"/>
      <c r="K171" s="39"/>
      <c r="L171" s="39"/>
    </row>
    <row r="172" spans="1:12" s="40" customFormat="1">
      <c r="A172" s="45"/>
      <c r="F172" s="39"/>
      <c r="G172" s="39"/>
      <c r="H172" s="39"/>
      <c r="I172" s="39"/>
      <c r="J172" s="39"/>
      <c r="K172" s="39"/>
      <c r="L172" s="39"/>
    </row>
    <row r="173" spans="1:12" s="40" customFormat="1">
      <c r="A173" s="45"/>
      <c r="F173" s="39"/>
      <c r="G173" s="39"/>
      <c r="H173" s="39"/>
      <c r="I173" s="39"/>
      <c r="J173" s="39"/>
      <c r="K173" s="39"/>
      <c r="L173" s="39"/>
    </row>
    <row r="174" spans="1:12" s="40" customFormat="1">
      <c r="A174" s="45"/>
      <c r="F174" s="39"/>
      <c r="G174" s="39"/>
      <c r="H174" s="39"/>
      <c r="I174" s="39"/>
      <c r="J174" s="39"/>
      <c r="K174" s="39"/>
      <c r="L174" s="39"/>
    </row>
    <row r="175" spans="1:12" s="40" customFormat="1">
      <c r="A175" s="45"/>
      <c r="F175" s="39"/>
      <c r="G175" s="39"/>
      <c r="H175" s="39"/>
      <c r="I175" s="39"/>
      <c r="J175" s="39"/>
      <c r="K175" s="39"/>
      <c r="L175" s="39"/>
    </row>
    <row r="176" spans="1:12" s="40" customFormat="1">
      <c r="A176" s="45"/>
      <c r="F176" s="39"/>
      <c r="G176" s="39"/>
      <c r="H176" s="39"/>
      <c r="I176" s="39"/>
      <c r="J176" s="39"/>
      <c r="K176" s="39"/>
      <c r="L176" s="39"/>
    </row>
    <row r="177" spans="1:12" s="40" customFormat="1">
      <c r="A177" s="45"/>
      <c r="F177" s="39"/>
      <c r="G177" s="39"/>
      <c r="H177" s="39"/>
      <c r="I177" s="39"/>
      <c r="J177" s="39"/>
      <c r="K177" s="39"/>
      <c r="L177" s="39"/>
    </row>
    <row r="178" spans="1:12" s="40" customFormat="1">
      <c r="A178" s="45"/>
      <c r="F178" s="39"/>
      <c r="G178" s="39"/>
      <c r="H178" s="39"/>
      <c r="I178" s="39"/>
      <c r="J178" s="39"/>
      <c r="K178" s="39"/>
      <c r="L178" s="39"/>
    </row>
    <row r="179" spans="1:12" s="40" customFormat="1">
      <c r="A179" s="45"/>
      <c r="F179" s="39"/>
      <c r="G179" s="39"/>
      <c r="H179" s="39"/>
      <c r="I179" s="39"/>
      <c r="J179" s="39"/>
      <c r="K179" s="39"/>
      <c r="L179" s="39"/>
    </row>
    <row r="180" spans="1:12" s="40" customFormat="1">
      <c r="A180" s="45"/>
      <c r="F180" s="39"/>
      <c r="G180" s="39"/>
      <c r="H180" s="39"/>
      <c r="I180" s="39"/>
      <c r="J180" s="39"/>
      <c r="K180" s="39"/>
      <c r="L180" s="39"/>
    </row>
    <row r="181" spans="1:12" s="40" customFormat="1">
      <c r="A181" s="45"/>
      <c r="F181" s="39"/>
      <c r="G181" s="39"/>
      <c r="H181" s="39"/>
      <c r="I181" s="39"/>
      <c r="J181" s="39"/>
      <c r="K181" s="39"/>
      <c r="L181" s="39"/>
    </row>
    <row r="182" spans="1:12" s="40" customFormat="1">
      <c r="A182" s="45"/>
      <c r="F182" s="39"/>
      <c r="G182" s="39"/>
      <c r="H182" s="39"/>
      <c r="I182" s="39"/>
      <c r="J182" s="39"/>
      <c r="K182" s="39"/>
      <c r="L182" s="39"/>
    </row>
    <row r="183" spans="1:12" s="40" customFormat="1">
      <c r="A183" s="45"/>
      <c r="F183" s="39"/>
      <c r="G183" s="39"/>
      <c r="H183" s="39"/>
      <c r="I183" s="39"/>
      <c r="J183" s="39"/>
      <c r="K183" s="39"/>
      <c r="L183" s="39"/>
    </row>
    <row r="184" spans="1:12" s="40" customFormat="1">
      <c r="A184" s="45"/>
      <c r="F184" s="39"/>
      <c r="G184" s="39"/>
      <c r="H184" s="39"/>
      <c r="I184" s="39"/>
      <c r="J184" s="39"/>
      <c r="K184" s="39"/>
      <c r="L184" s="39"/>
    </row>
    <row r="185" spans="1:12" s="40" customFormat="1">
      <c r="A185" s="45"/>
      <c r="F185" s="39"/>
      <c r="G185" s="39"/>
      <c r="H185" s="39"/>
      <c r="I185" s="39"/>
      <c r="J185" s="39"/>
      <c r="K185" s="39"/>
      <c r="L185" s="39"/>
    </row>
    <row r="186" spans="1:12" s="40" customFormat="1">
      <c r="A186" s="45"/>
      <c r="F186" s="39"/>
      <c r="G186" s="39"/>
      <c r="H186" s="39"/>
      <c r="I186" s="39"/>
      <c r="J186" s="39"/>
      <c r="K186" s="39"/>
      <c r="L186" s="39"/>
    </row>
    <row r="187" spans="1:12" s="40" customFormat="1">
      <c r="A187" s="45"/>
      <c r="F187" s="39"/>
      <c r="G187" s="39"/>
      <c r="H187" s="39"/>
      <c r="I187" s="39"/>
      <c r="J187" s="39"/>
      <c r="K187" s="39"/>
      <c r="L187" s="39"/>
    </row>
    <row r="188" spans="1:12" s="40" customFormat="1">
      <c r="A188" s="45"/>
      <c r="F188" s="39"/>
      <c r="G188" s="39"/>
      <c r="H188" s="39"/>
      <c r="I188" s="39"/>
      <c r="J188" s="39"/>
      <c r="K188" s="39"/>
      <c r="L188" s="39"/>
    </row>
    <row r="189" spans="1:12" s="40" customFormat="1">
      <c r="A189" s="45"/>
      <c r="F189" s="39"/>
      <c r="G189" s="39"/>
      <c r="H189" s="39"/>
      <c r="I189" s="39"/>
      <c r="J189" s="39"/>
      <c r="K189" s="39"/>
      <c r="L189" s="39"/>
    </row>
    <row r="190" spans="1:12" s="40" customFormat="1">
      <c r="A190" s="45"/>
      <c r="F190" s="39"/>
      <c r="G190" s="39"/>
      <c r="H190" s="39"/>
      <c r="I190" s="39"/>
      <c r="J190" s="39"/>
      <c r="K190" s="39"/>
      <c r="L190" s="39"/>
    </row>
    <row r="191" spans="1:12" s="40" customFormat="1">
      <c r="A191" s="45"/>
      <c r="F191" s="39"/>
      <c r="G191" s="39"/>
      <c r="H191" s="39"/>
      <c r="I191" s="39"/>
      <c r="J191" s="39"/>
      <c r="K191" s="39"/>
      <c r="L191" s="39"/>
    </row>
    <row r="192" spans="1:12" s="40" customFormat="1">
      <c r="A192" s="45"/>
      <c r="F192" s="39"/>
      <c r="G192" s="39"/>
      <c r="H192" s="39"/>
      <c r="I192" s="39"/>
      <c r="J192" s="39"/>
      <c r="K192" s="39"/>
      <c r="L192" s="39"/>
    </row>
    <row r="193" spans="1:12" s="40" customFormat="1">
      <c r="A193" s="45"/>
      <c r="F193" s="39"/>
      <c r="G193" s="39"/>
      <c r="H193" s="39"/>
      <c r="I193" s="39"/>
      <c r="J193" s="39"/>
      <c r="K193" s="39"/>
      <c r="L193" s="39"/>
    </row>
    <row r="194" spans="1:12" s="40" customFormat="1">
      <c r="A194" s="45"/>
      <c r="F194" s="39"/>
      <c r="G194" s="39"/>
      <c r="H194" s="39"/>
      <c r="I194" s="39"/>
      <c r="J194" s="39"/>
      <c r="K194" s="39"/>
      <c r="L194" s="39"/>
    </row>
    <row r="195" spans="1:12" s="40" customFormat="1">
      <c r="A195" s="45"/>
      <c r="F195" s="39"/>
      <c r="G195" s="39"/>
      <c r="H195" s="39"/>
      <c r="I195" s="39"/>
      <c r="J195" s="39"/>
      <c r="K195" s="39"/>
      <c r="L195" s="39"/>
    </row>
    <row r="196" spans="1:12" s="40" customFormat="1">
      <c r="A196" s="45"/>
      <c r="F196" s="39"/>
      <c r="G196" s="39"/>
      <c r="H196" s="39"/>
      <c r="I196" s="39"/>
      <c r="J196" s="39"/>
      <c r="K196" s="39"/>
      <c r="L196" s="39"/>
    </row>
    <row r="197" spans="1:12" s="40" customFormat="1">
      <c r="A197" s="45"/>
      <c r="F197" s="39"/>
      <c r="G197" s="39"/>
      <c r="H197" s="39"/>
      <c r="I197" s="39"/>
      <c r="J197" s="39"/>
      <c r="K197" s="39"/>
      <c r="L197" s="39"/>
    </row>
  </sheetData>
  <mergeCells count="14">
    <mergeCell ref="A2:J2"/>
    <mergeCell ref="A4:A5"/>
    <mergeCell ref="B4:B5"/>
    <mergeCell ref="C4:C5"/>
    <mergeCell ref="D4:D5"/>
    <mergeCell ref="E4:E5"/>
    <mergeCell ref="F4:F5"/>
    <mergeCell ref="G4:J4"/>
    <mergeCell ref="C47:F47"/>
    <mergeCell ref="H47:J47"/>
    <mergeCell ref="A7:J7"/>
    <mergeCell ref="A18:J18"/>
    <mergeCell ref="C46:F46"/>
    <mergeCell ref="H46:J46"/>
  </mergeCells>
  <phoneticPr fontId="4" type="noConversion"/>
  <pageMargins left="0.59055118110236227" right="0.59055118110236227" top="0.98425196850393704" bottom="0.59055118110236227" header="0" footer="0"/>
  <pageSetup paperSize="9" scale="57" fitToHeight="2" orientation="landscape" r:id="rId1"/>
  <headerFooter alignWithMargins="0"/>
  <ignoredErrors>
    <ignoredError sqref="F9 F19 F36 F40 F43 F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9"/>
  <sheetViews>
    <sheetView view="pageBreakPreview" zoomScale="60" workbookViewId="0">
      <selection activeCell="P14" sqref="P14"/>
    </sheetView>
  </sheetViews>
  <sheetFormatPr defaultRowHeight="18.75"/>
  <cols>
    <col min="1" max="1" width="51.5703125" style="3" customWidth="1"/>
    <col min="2" max="2" width="12" style="93" customWidth="1"/>
    <col min="3" max="3" width="16.140625" style="93" customWidth="1"/>
    <col min="4" max="4" width="16.7109375" style="93" customWidth="1"/>
    <col min="5" max="5" width="16.140625" style="93" customWidth="1"/>
    <col min="6" max="6" width="16" style="93" customWidth="1"/>
    <col min="7" max="7" width="16.28515625" style="3" customWidth="1"/>
    <col min="8" max="8" width="16.85546875" style="3" customWidth="1"/>
    <col min="9" max="9" width="16.140625" style="3" customWidth="1"/>
    <col min="10" max="10" width="16.42578125" style="3" customWidth="1"/>
    <col min="11" max="16384" width="9.140625" style="3"/>
  </cols>
  <sheetData>
    <row r="2" spans="1:10" ht="20.25">
      <c r="A2" s="549" t="s">
        <v>425</v>
      </c>
      <c r="B2" s="549"/>
      <c r="C2" s="549"/>
      <c r="D2" s="549"/>
      <c r="E2" s="549"/>
      <c r="F2" s="549"/>
      <c r="G2" s="549"/>
      <c r="H2" s="549"/>
    </row>
    <row r="3" spans="1:10">
      <c r="A3" s="89"/>
      <c r="B3" s="57"/>
      <c r="C3" s="89"/>
      <c r="D3" s="89"/>
      <c r="E3" s="89"/>
      <c r="F3" s="57"/>
      <c r="G3" s="89"/>
      <c r="H3" s="89"/>
      <c r="J3" s="3" t="s">
        <v>401</v>
      </c>
    </row>
    <row r="4" spans="1:10" ht="41.25" customHeight="1">
      <c r="A4" s="550" t="s">
        <v>164</v>
      </c>
      <c r="B4" s="552" t="s">
        <v>17</v>
      </c>
      <c r="C4" s="554" t="s">
        <v>570</v>
      </c>
      <c r="D4" s="554" t="s">
        <v>571</v>
      </c>
      <c r="E4" s="556" t="s">
        <v>566</v>
      </c>
      <c r="F4" s="554" t="s">
        <v>572</v>
      </c>
      <c r="G4" s="558" t="s">
        <v>334</v>
      </c>
      <c r="H4" s="559"/>
      <c r="I4" s="559"/>
      <c r="J4" s="560"/>
    </row>
    <row r="5" spans="1:10" ht="54" customHeight="1">
      <c r="A5" s="551"/>
      <c r="B5" s="553"/>
      <c r="C5" s="555"/>
      <c r="D5" s="555"/>
      <c r="E5" s="557"/>
      <c r="F5" s="555"/>
      <c r="G5" s="88" t="s">
        <v>127</v>
      </c>
      <c r="H5" s="88" t="s">
        <v>128</v>
      </c>
      <c r="I5" s="88" t="s">
        <v>129</v>
      </c>
      <c r="J5" s="88" t="s">
        <v>63</v>
      </c>
    </row>
    <row r="6" spans="1:10" ht="23.25" customHeight="1">
      <c r="A6" s="58">
        <v>1</v>
      </c>
      <c r="B6" s="59">
        <v>2</v>
      </c>
      <c r="C6" s="59">
        <v>3</v>
      </c>
      <c r="D6" s="59">
        <v>4</v>
      </c>
      <c r="E6" s="59">
        <v>5</v>
      </c>
      <c r="F6" s="59">
        <v>6</v>
      </c>
      <c r="G6" s="59">
        <v>7</v>
      </c>
      <c r="H6" s="59">
        <v>8</v>
      </c>
      <c r="I6" s="96">
        <v>9</v>
      </c>
      <c r="J6" s="96">
        <v>10</v>
      </c>
    </row>
    <row r="7" spans="1:10" ht="23.25" customHeight="1">
      <c r="A7" s="543" t="s">
        <v>108</v>
      </c>
      <c r="B7" s="544"/>
      <c r="C7" s="544"/>
      <c r="D7" s="544"/>
      <c r="E7" s="544"/>
      <c r="F7" s="544"/>
      <c r="G7" s="544"/>
      <c r="H7" s="544"/>
      <c r="I7" s="544"/>
      <c r="J7" s="545"/>
    </row>
    <row r="8" spans="1:10" ht="36" customHeight="1">
      <c r="A8" s="97" t="s">
        <v>416</v>
      </c>
      <c r="B8" s="59">
        <v>2050</v>
      </c>
      <c r="C8" s="24">
        <f>SUM(C9:C9)</f>
        <v>0</v>
      </c>
      <c r="D8" s="24">
        <f>SUM(D9:D9)</f>
        <v>0</v>
      </c>
      <c r="E8" s="24">
        <f>SUM(E9:E9)</f>
        <v>0</v>
      </c>
      <c r="F8" s="24">
        <f>SUM(G8:J8)</f>
        <v>0</v>
      </c>
      <c r="G8" s="24">
        <f>SUM(G9:G9)</f>
        <v>0</v>
      </c>
      <c r="H8" s="24">
        <f>SUM(H9:H9)</f>
        <v>0</v>
      </c>
      <c r="I8" s="24">
        <f>SUM(I9:I9)</f>
        <v>0</v>
      </c>
      <c r="J8" s="24">
        <f>SUM(J9:J9)</f>
        <v>0</v>
      </c>
    </row>
    <row r="9" spans="1:10" ht="29.25" customHeight="1">
      <c r="A9" s="72"/>
      <c r="B9" s="59"/>
      <c r="C9" s="23"/>
      <c r="D9" s="23"/>
      <c r="E9" s="23"/>
      <c r="F9" s="23">
        <f t="shared" ref="F9:F24" si="0">SUM(G9:J9)</f>
        <v>0</v>
      </c>
      <c r="G9" s="23"/>
      <c r="H9" s="23"/>
      <c r="I9" s="79"/>
      <c r="J9" s="79"/>
    </row>
    <row r="10" spans="1:10" s="31" customFormat="1" ht="35.25" customHeight="1">
      <c r="A10" s="97" t="s">
        <v>417</v>
      </c>
      <c r="B10" s="75">
        <v>2060</v>
      </c>
      <c r="C10" s="24">
        <f>SUM(C11:C11)</f>
        <v>0</v>
      </c>
      <c r="D10" s="24">
        <f t="shared" ref="D10:E10" si="1">SUM(D11:D11)</f>
        <v>0</v>
      </c>
      <c r="E10" s="24">
        <f t="shared" si="1"/>
        <v>0</v>
      </c>
      <c r="F10" s="24">
        <f t="shared" si="0"/>
        <v>0</v>
      </c>
      <c r="G10" s="24">
        <f>SUM(G11:G11)</f>
        <v>0</v>
      </c>
      <c r="H10" s="24">
        <f t="shared" ref="H10:J10" si="2">SUM(H11:H11)</f>
        <v>0</v>
      </c>
      <c r="I10" s="24">
        <f t="shared" si="2"/>
        <v>0</v>
      </c>
      <c r="J10" s="24">
        <f t="shared" si="2"/>
        <v>0</v>
      </c>
    </row>
    <row r="11" spans="1:10" s="31" customFormat="1" ht="31.5" customHeight="1">
      <c r="A11" s="61"/>
      <c r="B11" s="75"/>
      <c r="C11" s="23"/>
      <c r="D11" s="23"/>
      <c r="E11" s="23"/>
      <c r="F11" s="23">
        <f t="shared" si="0"/>
        <v>0</v>
      </c>
      <c r="G11" s="23"/>
      <c r="H11" s="23"/>
      <c r="I11" s="80"/>
      <c r="J11" s="80"/>
    </row>
    <row r="12" spans="1:10" s="31" customFormat="1" ht="31.5" customHeight="1">
      <c r="A12" s="546" t="s">
        <v>367</v>
      </c>
      <c r="B12" s="547"/>
      <c r="C12" s="547"/>
      <c r="D12" s="547"/>
      <c r="E12" s="547"/>
      <c r="F12" s="547"/>
      <c r="G12" s="547"/>
      <c r="H12" s="547"/>
      <c r="I12" s="547"/>
      <c r="J12" s="548"/>
    </row>
    <row r="13" spans="1:10" s="31" customFormat="1" ht="72.75" customHeight="1">
      <c r="A13" s="85" t="s">
        <v>418</v>
      </c>
      <c r="B13" s="75"/>
      <c r="C13" s="24"/>
      <c r="D13" s="24"/>
      <c r="E13" s="24"/>
      <c r="F13" s="23"/>
      <c r="G13" s="24"/>
      <c r="H13" s="24"/>
      <c r="I13" s="24"/>
      <c r="J13" s="24"/>
    </row>
    <row r="14" spans="1:10" s="31" customFormat="1" ht="42.75" customHeight="1">
      <c r="A14" s="32" t="s">
        <v>419</v>
      </c>
      <c r="B14" s="75">
        <v>2117</v>
      </c>
      <c r="C14" s="24">
        <f>SUM(C15:C15)</f>
        <v>0</v>
      </c>
      <c r="D14" s="24">
        <f t="shared" ref="D14:J14" si="3">SUM(D15:D15)</f>
        <v>0</v>
      </c>
      <c r="E14" s="24">
        <f t="shared" si="3"/>
        <v>0</v>
      </c>
      <c r="F14" s="23">
        <f t="shared" si="0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0</v>
      </c>
    </row>
    <row r="15" spans="1:10" s="31" customFormat="1" ht="30" customHeight="1">
      <c r="A15" s="87"/>
      <c r="B15" s="75"/>
      <c r="C15" s="24"/>
      <c r="D15" s="24"/>
      <c r="E15" s="24"/>
      <c r="F15" s="23">
        <f t="shared" si="0"/>
        <v>0</v>
      </c>
      <c r="G15" s="24"/>
      <c r="H15" s="24"/>
      <c r="I15" s="80"/>
      <c r="J15" s="80"/>
    </row>
    <row r="16" spans="1:10" s="31" customFormat="1" ht="65.25" customHeight="1">
      <c r="A16" s="98" t="s">
        <v>364</v>
      </c>
      <c r="B16" s="75"/>
      <c r="C16" s="24"/>
      <c r="D16" s="24"/>
      <c r="E16" s="24"/>
      <c r="F16" s="23"/>
      <c r="G16" s="24"/>
      <c r="H16" s="24"/>
      <c r="I16" s="24"/>
      <c r="J16" s="24"/>
    </row>
    <row r="17" spans="1:10" s="31" customFormat="1" ht="44.25" customHeight="1">
      <c r="A17" s="97" t="s">
        <v>419</v>
      </c>
      <c r="B17" s="75">
        <v>2128</v>
      </c>
      <c r="C17" s="24">
        <f>SUM(C18:C18)</f>
        <v>0</v>
      </c>
      <c r="D17" s="24">
        <f t="shared" ref="D17:J17" si="4">SUM(D18:D18)</f>
        <v>0</v>
      </c>
      <c r="E17" s="24">
        <f t="shared" si="4"/>
        <v>0</v>
      </c>
      <c r="F17" s="23">
        <f t="shared" si="0"/>
        <v>0</v>
      </c>
      <c r="G17" s="24">
        <f t="shared" si="4"/>
        <v>0</v>
      </c>
      <c r="H17" s="24">
        <f t="shared" si="4"/>
        <v>0</v>
      </c>
      <c r="I17" s="24">
        <f t="shared" si="4"/>
        <v>0</v>
      </c>
      <c r="J17" s="24">
        <f t="shared" si="4"/>
        <v>0</v>
      </c>
    </row>
    <row r="18" spans="1:10" s="31" customFormat="1" ht="31.5" customHeight="1">
      <c r="A18" s="98"/>
      <c r="B18" s="75"/>
      <c r="C18" s="24"/>
      <c r="D18" s="24"/>
      <c r="E18" s="24"/>
      <c r="F18" s="23">
        <f t="shared" si="0"/>
        <v>0</v>
      </c>
      <c r="G18" s="24"/>
      <c r="H18" s="24"/>
      <c r="I18" s="24"/>
      <c r="J18" s="24"/>
    </row>
    <row r="19" spans="1:10" s="31" customFormat="1" ht="50.25" customHeight="1">
      <c r="A19" s="98" t="s">
        <v>365</v>
      </c>
      <c r="B19" s="75"/>
      <c r="C19" s="24"/>
      <c r="D19" s="24"/>
      <c r="E19" s="24"/>
      <c r="F19" s="23"/>
      <c r="G19" s="24"/>
      <c r="H19" s="24"/>
      <c r="I19" s="24"/>
      <c r="J19" s="24"/>
    </row>
    <row r="20" spans="1:10" s="31" customFormat="1" ht="46.5" customHeight="1">
      <c r="A20" s="97" t="s">
        <v>420</v>
      </c>
      <c r="B20" s="75">
        <v>2133</v>
      </c>
      <c r="C20" s="24">
        <f>SUM(C21:C21)</f>
        <v>0</v>
      </c>
      <c r="D20" s="24">
        <f t="shared" ref="D20:J20" si="5">SUM(D21:D21)</f>
        <v>0</v>
      </c>
      <c r="E20" s="24">
        <f t="shared" si="5"/>
        <v>0</v>
      </c>
      <c r="F20" s="23">
        <f t="shared" si="0"/>
        <v>0</v>
      </c>
      <c r="G20" s="24">
        <f t="shared" si="5"/>
        <v>0</v>
      </c>
      <c r="H20" s="24">
        <f t="shared" si="5"/>
        <v>0</v>
      </c>
      <c r="I20" s="24">
        <f t="shared" si="5"/>
        <v>0</v>
      </c>
      <c r="J20" s="24">
        <f t="shared" si="5"/>
        <v>0</v>
      </c>
    </row>
    <row r="21" spans="1:10" s="31" customFormat="1" ht="31.5" customHeight="1">
      <c r="A21" s="61"/>
      <c r="B21" s="75"/>
      <c r="C21" s="23"/>
      <c r="D21" s="23"/>
      <c r="E21" s="23"/>
      <c r="F21" s="23">
        <f t="shared" si="0"/>
        <v>0</v>
      </c>
      <c r="G21" s="23"/>
      <c r="H21" s="23"/>
      <c r="I21" s="80"/>
      <c r="J21" s="80"/>
    </row>
    <row r="22" spans="1:10" s="31" customFormat="1" ht="45" customHeight="1">
      <c r="A22" s="73" t="s">
        <v>421</v>
      </c>
      <c r="B22" s="75"/>
      <c r="C22" s="24"/>
      <c r="D22" s="24"/>
      <c r="E22" s="24"/>
      <c r="F22" s="23"/>
      <c r="G22" s="24"/>
      <c r="H22" s="24"/>
      <c r="I22" s="24"/>
      <c r="J22" s="24"/>
    </row>
    <row r="23" spans="1:10" s="31" customFormat="1" ht="41.25" customHeight="1">
      <c r="A23" s="86" t="s">
        <v>422</v>
      </c>
      <c r="B23" s="75">
        <v>2142</v>
      </c>
      <c r="C23" s="24">
        <f>SUM(C24:C24)</f>
        <v>0</v>
      </c>
      <c r="D23" s="24">
        <f t="shared" ref="D23:J23" si="6">SUM(D24:D24)</f>
        <v>0</v>
      </c>
      <c r="E23" s="24">
        <f t="shared" si="6"/>
        <v>0</v>
      </c>
      <c r="F23" s="23">
        <f t="shared" si="0"/>
        <v>0</v>
      </c>
      <c r="G23" s="24">
        <f t="shared" si="6"/>
        <v>0</v>
      </c>
      <c r="H23" s="24">
        <f t="shared" si="6"/>
        <v>0</v>
      </c>
      <c r="I23" s="24">
        <f t="shared" si="6"/>
        <v>0</v>
      </c>
      <c r="J23" s="24">
        <f t="shared" si="6"/>
        <v>0</v>
      </c>
    </row>
    <row r="24" spans="1:10" s="31" customFormat="1" ht="35.25" customHeight="1">
      <c r="A24" s="86"/>
      <c r="B24" s="75"/>
      <c r="C24" s="23"/>
      <c r="D24" s="23"/>
      <c r="E24" s="23"/>
      <c r="F24" s="23">
        <f t="shared" si="0"/>
        <v>0</v>
      </c>
      <c r="G24" s="23"/>
      <c r="H24" s="23"/>
      <c r="I24" s="80"/>
      <c r="J24" s="80"/>
    </row>
    <row r="25" spans="1:10">
      <c r="A25" s="62"/>
      <c r="B25" s="63"/>
      <c r="C25" s="64"/>
      <c r="D25" s="65"/>
      <c r="E25" s="65"/>
      <c r="F25" s="65"/>
      <c r="G25" s="65"/>
      <c r="H25" s="65"/>
    </row>
    <row r="26" spans="1:10" ht="24.75" customHeight="1">
      <c r="A26" s="55" t="s">
        <v>358</v>
      </c>
      <c r="B26" s="20"/>
      <c r="C26" s="538" t="s">
        <v>86</v>
      </c>
      <c r="D26" s="538"/>
      <c r="E26" s="90"/>
      <c r="F26" s="66"/>
      <c r="G26" s="539"/>
      <c r="H26" s="540"/>
      <c r="I26" s="540"/>
    </row>
    <row r="27" spans="1:10">
      <c r="A27" s="94" t="s">
        <v>366</v>
      </c>
      <c r="B27" s="95"/>
      <c r="C27" s="541" t="s">
        <v>403</v>
      </c>
      <c r="D27" s="541"/>
      <c r="E27" s="91"/>
      <c r="F27" s="95"/>
      <c r="G27" s="542" t="s">
        <v>83</v>
      </c>
      <c r="H27" s="542"/>
      <c r="I27" s="542"/>
    </row>
    <row r="28" spans="1:10">
      <c r="A28" s="62"/>
      <c r="B28" s="63"/>
      <c r="C28" s="64"/>
      <c r="D28" s="65"/>
      <c r="E28" s="65"/>
      <c r="F28" s="65"/>
      <c r="G28" s="65"/>
      <c r="H28" s="65"/>
    </row>
    <row r="29" spans="1:10">
      <c r="A29" s="62"/>
      <c r="B29" s="63"/>
      <c r="C29" s="64"/>
      <c r="D29" s="65"/>
      <c r="E29" s="65"/>
      <c r="F29" s="65"/>
      <c r="G29" s="65"/>
      <c r="H29" s="65"/>
    </row>
    <row r="30" spans="1:10">
      <c r="A30" s="62"/>
      <c r="B30" s="63"/>
      <c r="C30" s="64"/>
      <c r="D30" s="65"/>
      <c r="E30" s="65"/>
      <c r="F30" s="65"/>
      <c r="G30" s="65"/>
      <c r="H30" s="65"/>
    </row>
    <row r="31" spans="1:10">
      <c r="A31" s="62"/>
      <c r="B31" s="63"/>
      <c r="C31" s="64"/>
      <c r="D31" s="65"/>
      <c r="E31" s="65"/>
      <c r="F31" s="65"/>
      <c r="G31" s="65"/>
      <c r="H31" s="65"/>
    </row>
    <row r="32" spans="1:10">
      <c r="A32" s="62"/>
      <c r="B32" s="63"/>
      <c r="C32" s="64"/>
      <c r="D32" s="65"/>
      <c r="E32" s="65"/>
      <c r="F32" s="65"/>
      <c r="G32" s="65"/>
      <c r="H32" s="65"/>
    </row>
    <row r="33" spans="1:8">
      <c r="A33" s="62"/>
      <c r="B33" s="63"/>
      <c r="C33" s="64"/>
      <c r="D33" s="65"/>
      <c r="E33" s="65"/>
      <c r="F33" s="65"/>
      <c r="G33" s="65"/>
      <c r="H33" s="65"/>
    </row>
    <row r="34" spans="1:8">
      <c r="A34" s="62"/>
      <c r="B34" s="63"/>
      <c r="C34" s="64"/>
      <c r="D34" s="65"/>
      <c r="E34" s="65"/>
      <c r="F34" s="65"/>
      <c r="G34" s="65"/>
      <c r="H34" s="65"/>
    </row>
    <row r="35" spans="1:8">
      <c r="A35" s="62"/>
      <c r="B35" s="63"/>
      <c r="C35" s="64"/>
      <c r="D35" s="65"/>
      <c r="E35" s="65"/>
      <c r="F35" s="65"/>
      <c r="G35" s="65"/>
      <c r="H35" s="65"/>
    </row>
    <row r="36" spans="1:8">
      <c r="A36" s="62"/>
      <c r="B36" s="63"/>
      <c r="C36" s="64"/>
      <c r="D36" s="65"/>
      <c r="E36" s="65"/>
      <c r="F36" s="65"/>
      <c r="G36" s="65"/>
      <c r="H36" s="65"/>
    </row>
    <row r="37" spans="1:8">
      <c r="A37" s="62"/>
      <c r="B37" s="63"/>
      <c r="C37" s="64"/>
      <c r="D37" s="65"/>
      <c r="E37" s="65"/>
      <c r="F37" s="65"/>
      <c r="G37" s="65"/>
      <c r="H37" s="65"/>
    </row>
    <row r="38" spans="1:8">
      <c r="A38" s="62"/>
      <c r="B38" s="63"/>
      <c r="C38" s="64"/>
      <c r="D38" s="65"/>
      <c r="E38" s="65"/>
      <c r="F38" s="65"/>
      <c r="G38" s="65"/>
      <c r="H38" s="65"/>
    </row>
    <row r="39" spans="1:8">
      <c r="A39" s="62"/>
      <c r="B39" s="63"/>
      <c r="C39" s="64"/>
      <c r="D39" s="65"/>
      <c r="E39" s="65"/>
      <c r="F39" s="65"/>
      <c r="G39" s="65"/>
      <c r="H39" s="65"/>
    </row>
    <row r="40" spans="1:8">
      <c r="A40" s="62"/>
      <c r="B40" s="63"/>
      <c r="C40" s="64"/>
      <c r="D40" s="65"/>
      <c r="E40" s="65"/>
      <c r="F40" s="65"/>
      <c r="G40" s="65"/>
      <c r="H40" s="65"/>
    </row>
    <row r="41" spans="1:8">
      <c r="A41" s="62"/>
      <c r="B41" s="63"/>
      <c r="C41" s="64"/>
      <c r="D41" s="65"/>
      <c r="E41" s="65"/>
      <c r="F41" s="65"/>
      <c r="G41" s="65"/>
      <c r="H41" s="65"/>
    </row>
    <row r="42" spans="1:8">
      <c r="A42" s="62"/>
      <c r="B42" s="63"/>
      <c r="C42" s="64"/>
      <c r="D42" s="65"/>
      <c r="E42" s="65"/>
      <c r="F42" s="65"/>
      <c r="G42" s="65"/>
      <c r="H42" s="65"/>
    </row>
    <row r="43" spans="1:8">
      <c r="A43" s="62"/>
      <c r="B43" s="63"/>
      <c r="C43" s="64"/>
      <c r="D43" s="65"/>
      <c r="E43" s="65"/>
      <c r="F43" s="65"/>
      <c r="G43" s="65"/>
      <c r="H43" s="65"/>
    </row>
    <row r="44" spans="1:8">
      <c r="A44" s="62"/>
      <c r="B44" s="63"/>
      <c r="C44" s="64"/>
      <c r="D44" s="65"/>
      <c r="E44" s="65"/>
      <c r="F44" s="65"/>
      <c r="G44" s="65"/>
      <c r="H44" s="65"/>
    </row>
    <row r="45" spans="1:8">
      <c r="A45" s="62"/>
      <c r="B45" s="63"/>
      <c r="C45" s="64"/>
      <c r="D45" s="65"/>
      <c r="E45" s="65"/>
      <c r="F45" s="65"/>
      <c r="G45" s="65"/>
      <c r="H45" s="65"/>
    </row>
    <row r="46" spans="1:8">
      <c r="A46" s="62"/>
      <c r="B46" s="63"/>
      <c r="C46" s="64"/>
      <c r="D46" s="65"/>
      <c r="E46" s="65"/>
      <c r="F46" s="65"/>
      <c r="G46" s="65"/>
      <c r="H46" s="65"/>
    </row>
    <row r="47" spans="1:8">
      <c r="A47" s="62"/>
      <c r="B47" s="63"/>
      <c r="C47" s="64"/>
      <c r="D47" s="65"/>
      <c r="E47" s="65"/>
      <c r="F47" s="65"/>
      <c r="G47" s="65"/>
      <c r="H47" s="65"/>
    </row>
    <row r="48" spans="1:8">
      <c r="A48" s="62"/>
      <c r="B48" s="63"/>
      <c r="C48" s="64"/>
      <c r="D48" s="65"/>
      <c r="E48" s="65"/>
      <c r="F48" s="65"/>
      <c r="G48" s="65"/>
      <c r="H48" s="65"/>
    </row>
    <row r="49" spans="1:8">
      <c r="A49" s="62"/>
      <c r="B49" s="63"/>
      <c r="C49" s="64"/>
      <c r="D49" s="65"/>
      <c r="E49" s="65"/>
      <c r="F49" s="65"/>
      <c r="G49" s="65"/>
      <c r="H49" s="65"/>
    </row>
    <row r="50" spans="1:8">
      <c r="A50" s="62"/>
      <c r="B50" s="63"/>
      <c r="C50" s="64"/>
      <c r="D50" s="65"/>
      <c r="E50" s="65"/>
      <c r="F50" s="65"/>
      <c r="G50" s="65"/>
      <c r="H50" s="65"/>
    </row>
    <row r="51" spans="1:8">
      <c r="A51" s="62"/>
      <c r="B51" s="63"/>
      <c r="C51" s="64"/>
      <c r="D51" s="65"/>
      <c r="E51" s="65"/>
      <c r="F51" s="65"/>
      <c r="G51" s="65"/>
      <c r="H51" s="65"/>
    </row>
    <row r="52" spans="1:8">
      <c r="A52" s="62"/>
      <c r="B52" s="63"/>
      <c r="C52" s="64"/>
      <c r="D52" s="65"/>
      <c r="E52" s="65"/>
      <c r="F52" s="65"/>
      <c r="G52" s="65"/>
      <c r="H52" s="65"/>
    </row>
    <row r="53" spans="1:8">
      <c r="A53" s="62"/>
      <c r="B53" s="63"/>
      <c r="C53" s="64"/>
      <c r="D53" s="65"/>
      <c r="E53" s="65"/>
      <c r="F53" s="65"/>
      <c r="G53" s="65"/>
      <c r="H53" s="65"/>
    </row>
    <row r="54" spans="1:8">
      <c r="A54" s="62"/>
      <c r="B54" s="63"/>
      <c r="C54" s="64"/>
      <c r="D54" s="65"/>
      <c r="E54" s="65"/>
      <c r="F54" s="65"/>
      <c r="G54" s="65"/>
      <c r="H54" s="65"/>
    </row>
    <row r="55" spans="1:8">
      <c r="A55" s="62"/>
      <c r="B55" s="63"/>
      <c r="C55" s="64"/>
      <c r="D55" s="65"/>
      <c r="E55" s="65"/>
      <c r="F55" s="65"/>
      <c r="G55" s="65"/>
      <c r="H55" s="65"/>
    </row>
    <row r="56" spans="1:8">
      <c r="A56" s="62"/>
      <c r="B56" s="63"/>
      <c r="C56" s="64"/>
      <c r="D56" s="65"/>
      <c r="E56" s="65"/>
      <c r="F56" s="65"/>
      <c r="G56" s="65"/>
      <c r="H56" s="65"/>
    </row>
    <row r="57" spans="1:8">
      <c r="A57" s="62"/>
      <c r="B57" s="63"/>
      <c r="C57" s="64"/>
      <c r="D57" s="65"/>
      <c r="E57" s="65"/>
      <c r="F57" s="65"/>
      <c r="G57" s="65"/>
      <c r="H57" s="65"/>
    </row>
    <row r="58" spans="1:8">
      <c r="A58" s="62"/>
      <c r="B58" s="63"/>
      <c r="C58" s="64"/>
      <c r="D58" s="65"/>
      <c r="E58" s="65"/>
      <c r="F58" s="65"/>
      <c r="G58" s="65"/>
      <c r="H58" s="65"/>
    </row>
    <row r="59" spans="1:8">
      <c r="A59" s="62"/>
      <c r="C59" s="92"/>
      <c r="D59" s="67"/>
      <c r="E59" s="67"/>
      <c r="F59" s="67"/>
      <c r="G59" s="67"/>
      <c r="H59" s="67"/>
    </row>
    <row r="60" spans="1:8">
      <c r="A60" s="68"/>
      <c r="C60" s="92"/>
      <c r="D60" s="67"/>
      <c r="E60" s="67"/>
      <c r="F60" s="67"/>
      <c r="G60" s="67"/>
      <c r="H60" s="67"/>
    </row>
    <row r="61" spans="1:8">
      <c r="A61" s="68"/>
      <c r="C61" s="92"/>
      <c r="D61" s="67"/>
      <c r="E61" s="67"/>
      <c r="F61" s="67"/>
      <c r="G61" s="67"/>
      <c r="H61" s="67"/>
    </row>
    <row r="62" spans="1:8">
      <c r="A62" s="68"/>
      <c r="C62" s="92"/>
      <c r="D62" s="67"/>
      <c r="E62" s="67"/>
      <c r="F62" s="67"/>
      <c r="G62" s="67"/>
      <c r="H62" s="67"/>
    </row>
    <row r="63" spans="1:8">
      <c r="A63" s="68"/>
      <c r="C63" s="92"/>
      <c r="D63" s="67"/>
      <c r="E63" s="67"/>
      <c r="F63" s="67"/>
      <c r="G63" s="67"/>
      <c r="H63" s="67"/>
    </row>
    <row r="64" spans="1:8">
      <c r="A64" s="68"/>
      <c r="C64" s="92"/>
      <c r="D64" s="67"/>
      <c r="E64" s="67"/>
      <c r="F64" s="67"/>
      <c r="G64" s="67"/>
      <c r="H64" s="67"/>
    </row>
    <row r="65" spans="1:8">
      <c r="A65" s="68"/>
      <c r="C65" s="92"/>
      <c r="D65" s="67"/>
      <c r="E65" s="67"/>
      <c r="F65" s="67"/>
      <c r="G65" s="67"/>
      <c r="H65" s="67"/>
    </row>
    <row r="66" spans="1:8">
      <c r="A66" s="68"/>
      <c r="C66" s="92"/>
      <c r="D66" s="67"/>
      <c r="E66" s="67"/>
      <c r="F66" s="67"/>
      <c r="G66" s="67"/>
      <c r="H66" s="67"/>
    </row>
    <row r="67" spans="1:8">
      <c r="A67" s="68"/>
      <c r="C67" s="92"/>
      <c r="D67" s="67"/>
      <c r="E67" s="67"/>
      <c r="F67" s="67"/>
      <c r="G67" s="67"/>
      <c r="H67" s="67"/>
    </row>
    <row r="68" spans="1:8">
      <c r="A68" s="68"/>
      <c r="C68" s="92"/>
      <c r="D68" s="67"/>
      <c r="E68" s="67"/>
      <c r="F68" s="67"/>
      <c r="G68" s="67"/>
      <c r="H68" s="67"/>
    </row>
    <row r="69" spans="1:8">
      <c r="A69" s="68"/>
      <c r="C69" s="92"/>
      <c r="D69" s="67"/>
      <c r="E69" s="67"/>
      <c r="F69" s="67"/>
      <c r="G69" s="67"/>
      <c r="H69" s="67"/>
    </row>
    <row r="70" spans="1:8">
      <c r="A70" s="68"/>
      <c r="C70" s="92"/>
      <c r="D70" s="67"/>
      <c r="E70" s="67"/>
      <c r="F70" s="67"/>
      <c r="G70" s="67"/>
      <c r="H70" s="67"/>
    </row>
    <row r="71" spans="1:8">
      <c r="A71" s="68"/>
      <c r="C71" s="92"/>
      <c r="D71" s="67"/>
      <c r="E71" s="67"/>
      <c r="F71" s="67"/>
      <c r="G71" s="67"/>
      <c r="H71" s="67"/>
    </row>
    <row r="72" spans="1:8">
      <c r="A72" s="68"/>
      <c r="C72" s="92"/>
      <c r="D72" s="67"/>
      <c r="E72" s="67"/>
      <c r="F72" s="67"/>
      <c r="G72" s="67"/>
      <c r="H72" s="67"/>
    </row>
    <row r="73" spans="1:8">
      <c r="A73" s="68"/>
      <c r="C73" s="92"/>
      <c r="D73" s="67"/>
      <c r="E73" s="67"/>
      <c r="F73" s="67"/>
      <c r="G73" s="67"/>
      <c r="H73" s="67"/>
    </row>
    <row r="74" spans="1:8">
      <c r="A74" s="68"/>
      <c r="C74" s="92"/>
      <c r="D74" s="67"/>
      <c r="E74" s="67"/>
      <c r="F74" s="67"/>
      <c r="G74" s="67"/>
      <c r="H74" s="67"/>
    </row>
    <row r="75" spans="1:8">
      <c r="A75" s="68"/>
      <c r="C75" s="92"/>
      <c r="D75" s="67"/>
      <c r="E75" s="67"/>
      <c r="F75" s="67"/>
      <c r="G75" s="67"/>
      <c r="H75" s="67"/>
    </row>
    <row r="76" spans="1:8">
      <c r="A76" s="68"/>
      <c r="C76" s="92"/>
      <c r="D76" s="67"/>
      <c r="E76" s="67"/>
      <c r="F76" s="67"/>
      <c r="G76" s="67"/>
      <c r="H76" s="67"/>
    </row>
    <row r="77" spans="1:8">
      <c r="A77" s="68"/>
      <c r="C77" s="92"/>
      <c r="D77" s="67"/>
      <c r="E77" s="67"/>
      <c r="F77" s="67"/>
      <c r="G77" s="67"/>
      <c r="H77" s="67"/>
    </row>
    <row r="78" spans="1:8">
      <c r="A78" s="68"/>
      <c r="C78" s="92"/>
      <c r="D78" s="67"/>
      <c r="E78" s="67"/>
      <c r="F78" s="67"/>
      <c r="G78" s="67"/>
      <c r="H78" s="67"/>
    </row>
    <row r="79" spans="1:8">
      <c r="A79" s="68"/>
      <c r="C79" s="92"/>
      <c r="D79" s="67"/>
      <c r="E79" s="67"/>
      <c r="F79" s="67"/>
      <c r="G79" s="67"/>
      <c r="H79" s="67"/>
    </row>
    <row r="80" spans="1:8">
      <c r="A80" s="68"/>
      <c r="C80" s="92"/>
      <c r="D80" s="67"/>
      <c r="E80" s="67"/>
      <c r="F80" s="67"/>
      <c r="G80" s="67"/>
      <c r="H80" s="67"/>
    </row>
    <row r="81" spans="1:8">
      <c r="A81" s="68"/>
      <c r="C81" s="92"/>
      <c r="D81" s="67"/>
      <c r="E81" s="67"/>
      <c r="F81" s="67"/>
      <c r="G81" s="67"/>
      <c r="H81" s="67"/>
    </row>
    <row r="82" spans="1:8">
      <c r="A82" s="68"/>
    </row>
    <row r="83" spans="1:8">
      <c r="A83" s="69"/>
    </row>
    <row r="84" spans="1:8">
      <c r="A84" s="69"/>
    </row>
    <row r="85" spans="1:8">
      <c r="A85" s="69"/>
    </row>
    <row r="86" spans="1:8">
      <c r="A86" s="69"/>
    </row>
    <row r="87" spans="1:8">
      <c r="A87" s="69"/>
    </row>
    <row r="88" spans="1:8">
      <c r="A88" s="69"/>
    </row>
    <row r="89" spans="1:8">
      <c r="A89" s="69"/>
    </row>
    <row r="90" spans="1:8">
      <c r="A90" s="69"/>
    </row>
    <row r="91" spans="1:8">
      <c r="A91" s="69"/>
    </row>
    <row r="92" spans="1:8">
      <c r="A92" s="69"/>
    </row>
    <row r="93" spans="1:8">
      <c r="A93" s="69"/>
    </row>
    <row r="94" spans="1:8">
      <c r="A94" s="69"/>
    </row>
    <row r="95" spans="1:8">
      <c r="A95" s="69"/>
    </row>
    <row r="96" spans="1:8">
      <c r="A96" s="69"/>
    </row>
    <row r="97" spans="1:1">
      <c r="A97" s="69"/>
    </row>
    <row r="98" spans="1:1">
      <c r="A98" s="69"/>
    </row>
    <row r="99" spans="1:1">
      <c r="A99" s="69"/>
    </row>
    <row r="100" spans="1:1">
      <c r="A100" s="69"/>
    </row>
    <row r="101" spans="1:1">
      <c r="A101" s="69"/>
    </row>
    <row r="102" spans="1:1">
      <c r="A102" s="69"/>
    </row>
    <row r="103" spans="1:1">
      <c r="A103" s="69"/>
    </row>
    <row r="104" spans="1:1">
      <c r="A104" s="69"/>
    </row>
    <row r="105" spans="1:1">
      <c r="A105" s="69"/>
    </row>
    <row r="106" spans="1:1">
      <c r="A106" s="69"/>
    </row>
    <row r="107" spans="1:1">
      <c r="A107" s="69"/>
    </row>
    <row r="108" spans="1:1">
      <c r="A108" s="69"/>
    </row>
    <row r="109" spans="1:1">
      <c r="A109" s="69"/>
    </row>
    <row r="110" spans="1:1">
      <c r="A110" s="69"/>
    </row>
    <row r="111" spans="1:1">
      <c r="A111" s="69"/>
    </row>
    <row r="112" spans="1:1">
      <c r="A112" s="69"/>
    </row>
    <row r="113" spans="1:1">
      <c r="A113" s="69"/>
    </row>
    <row r="114" spans="1:1">
      <c r="A114" s="69"/>
    </row>
    <row r="115" spans="1:1">
      <c r="A115" s="69"/>
    </row>
    <row r="116" spans="1:1">
      <c r="A116" s="69"/>
    </row>
    <row r="117" spans="1:1">
      <c r="A117" s="69"/>
    </row>
    <row r="118" spans="1:1">
      <c r="A118" s="69"/>
    </row>
    <row r="119" spans="1:1">
      <c r="A119" s="69"/>
    </row>
    <row r="120" spans="1:1">
      <c r="A120" s="69"/>
    </row>
    <row r="121" spans="1:1">
      <c r="A121" s="69"/>
    </row>
    <row r="122" spans="1:1">
      <c r="A122" s="69"/>
    </row>
    <row r="123" spans="1:1">
      <c r="A123" s="69"/>
    </row>
    <row r="124" spans="1:1">
      <c r="A124" s="69"/>
    </row>
    <row r="125" spans="1:1">
      <c r="A125" s="69"/>
    </row>
    <row r="126" spans="1:1">
      <c r="A126" s="69"/>
    </row>
    <row r="127" spans="1:1">
      <c r="A127" s="69"/>
    </row>
    <row r="128" spans="1:1">
      <c r="A128" s="69"/>
    </row>
    <row r="129" spans="1:1">
      <c r="A129" s="69"/>
    </row>
    <row r="130" spans="1:1">
      <c r="A130" s="69"/>
    </row>
    <row r="131" spans="1:1">
      <c r="A131" s="69"/>
    </row>
    <row r="132" spans="1:1">
      <c r="A132" s="69"/>
    </row>
    <row r="133" spans="1:1">
      <c r="A133" s="69"/>
    </row>
    <row r="134" spans="1:1">
      <c r="A134" s="69"/>
    </row>
    <row r="135" spans="1:1">
      <c r="A135" s="69"/>
    </row>
    <row r="136" spans="1:1">
      <c r="A136" s="69"/>
    </row>
    <row r="137" spans="1:1">
      <c r="A137" s="69"/>
    </row>
    <row r="138" spans="1:1">
      <c r="A138" s="69"/>
    </row>
    <row r="139" spans="1:1">
      <c r="A139" s="69"/>
    </row>
    <row r="140" spans="1:1">
      <c r="A140" s="69"/>
    </row>
    <row r="141" spans="1:1">
      <c r="A141" s="69"/>
    </row>
    <row r="142" spans="1:1">
      <c r="A142" s="69"/>
    </row>
    <row r="143" spans="1:1">
      <c r="A143" s="69"/>
    </row>
    <row r="144" spans="1:1">
      <c r="A144" s="69"/>
    </row>
    <row r="145" spans="1:1">
      <c r="A145" s="69"/>
    </row>
    <row r="146" spans="1:1">
      <c r="A146" s="69"/>
    </row>
    <row r="147" spans="1:1">
      <c r="A147" s="69"/>
    </row>
    <row r="148" spans="1:1">
      <c r="A148" s="69"/>
    </row>
    <row r="149" spans="1:1">
      <c r="A149" s="69"/>
    </row>
    <row r="150" spans="1:1">
      <c r="A150" s="69"/>
    </row>
    <row r="151" spans="1:1">
      <c r="A151" s="69"/>
    </row>
    <row r="152" spans="1:1">
      <c r="A152" s="69"/>
    </row>
    <row r="153" spans="1:1">
      <c r="A153" s="69"/>
    </row>
    <row r="154" spans="1:1">
      <c r="A154" s="69"/>
    </row>
    <row r="155" spans="1:1">
      <c r="A155" s="69"/>
    </row>
    <row r="156" spans="1:1">
      <c r="A156" s="69"/>
    </row>
    <row r="157" spans="1:1">
      <c r="A157" s="69"/>
    </row>
    <row r="158" spans="1:1">
      <c r="A158" s="69"/>
    </row>
    <row r="159" spans="1:1">
      <c r="A159" s="69"/>
    </row>
    <row r="160" spans="1:1">
      <c r="A160" s="69"/>
    </row>
    <row r="161" spans="1:1">
      <c r="A161" s="69"/>
    </row>
    <row r="162" spans="1:1">
      <c r="A162" s="69"/>
    </row>
    <row r="163" spans="1:1">
      <c r="A163" s="69"/>
    </row>
    <row r="164" spans="1:1">
      <c r="A164" s="69"/>
    </row>
    <row r="165" spans="1:1">
      <c r="A165" s="69"/>
    </row>
    <row r="166" spans="1:1">
      <c r="A166" s="69"/>
    </row>
    <row r="167" spans="1:1">
      <c r="A167" s="69"/>
    </row>
    <row r="168" spans="1:1">
      <c r="A168" s="69"/>
    </row>
    <row r="169" spans="1:1">
      <c r="A169" s="69"/>
    </row>
    <row r="170" spans="1:1">
      <c r="A170" s="69"/>
    </row>
    <row r="171" spans="1:1">
      <c r="A171" s="69"/>
    </row>
    <row r="172" spans="1:1">
      <c r="A172" s="69"/>
    </row>
    <row r="173" spans="1:1">
      <c r="A173" s="69"/>
    </row>
    <row r="174" spans="1:1">
      <c r="A174" s="69"/>
    </row>
    <row r="175" spans="1:1">
      <c r="A175" s="69"/>
    </row>
    <row r="176" spans="1:1">
      <c r="A176" s="69"/>
    </row>
    <row r="177" spans="1:1">
      <c r="A177" s="69"/>
    </row>
    <row r="178" spans="1:1">
      <c r="A178" s="69"/>
    </row>
    <row r="179" spans="1:1">
      <c r="A179" s="69"/>
    </row>
    <row r="180" spans="1:1">
      <c r="A180" s="69"/>
    </row>
    <row r="181" spans="1:1">
      <c r="A181" s="69"/>
    </row>
    <row r="182" spans="1:1">
      <c r="A182" s="69"/>
    </row>
    <row r="183" spans="1:1">
      <c r="A183" s="69"/>
    </row>
    <row r="184" spans="1:1">
      <c r="A184" s="69"/>
    </row>
    <row r="185" spans="1:1">
      <c r="A185" s="69"/>
    </row>
    <row r="186" spans="1:1">
      <c r="A186" s="69"/>
    </row>
    <row r="187" spans="1:1">
      <c r="A187" s="69"/>
    </row>
    <row r="188" spans="1:1">
      <c r="A188" s="69"/>
    </row>
    <row r="189" spans="1:1">
      <c r="A189" s="69"/>
    </row>
    <row r="190" spans="1:1">
      <c r="A190" s="69"/>
    </row>
    <row r="191" spans="1:1">
      <c r="A191" s="69"/>
    </row>
    <row r="192" spans="1:1">
      <c r="A192" s="69"/>
    </row>
    <row r="193" spans="1:1">
      <c r="A193" s="69"/>
    </row>
    <row r="194" spans="1:1">
      <c r="A194" s="69"/>
    </row>
    <row r="195" spans="1:1">
      <c r="A195" s="69"/>
    </row>
    <row r="196" spans="1:1">
      <c r="A196" s="69"/>
    </row>
    <row r="197" spans="1:1">
      <c r="A197" s="69"/>
    </row>
    <row r="198" spans="1:1">
      <c r="A198" s="69"/>
    </row>
    <row r="199" spans="1:1">
      <c r="A199" s="69"/>
    </row>
    <row r="200" spans="1:1">
      <c r="A200" s="69"/>
    </row>
    <row r="201" spans="1:1">
      <c r="A201" s="69"/>
    </row>
    <row r="202" spans="1:1">
      <c r="A202" s="69"/>
    </row>
    <row r="203" spans="1:1">
      <c r="A203" s="69"/>
    </row>
    <row r="204" spans="1:1">
      <c r="A204" s="69"/>
    </row>
    <row r="205" spans="1:1">
      <c r="A205" s="69"/>
    </row>
    <row r="206" spans="1:1">
      <c r="A206" s="69"/>
    </row>
    <row r="207" spans="1:1">
      <c r="A207" s="69"/>
    </row>
    <row r="208" spans="1:1">
      <c r="A208" s="69"/>
    </row>
    <row r="209" spans="1:1">
      <c r="A209" s="69"/>
    </row>
    <row r="210" spans="1:1">
      <c r="A210" s="69"/>
    </row>
    <row r="211" spans="1:1">
      <c r="A211" s="69"/>
    </row>
    <row r="212" spans="1:1">
      <c r="A212" s="69"/>
    </row>
    <row r="213" spans="1:1">
      <c r="A213" s="69"/>
    </row>
    <row r="214" spans="1:1">
      <c r="A214" s="69"/>
    </row>
    <row r="215" spans="1:1">
      <c r="A215" s="69"/>
    </row>
    <row r="216" spans="1:1">
      <c r="A216" s="69"/>
    </row>
    <row r="217" spans="1:1">
      <c r="A217" s="69"/>
    </row>
    <row r="218" spans="1:1">
      <c r="A218" s="69"/>
    </row>
    <row r="219" spans="1:1">
      <c r="A219" s="69"/>
    </row>
    <row r="220" spans="1:1">
      <c r="A220" s="69"/>
    </row>
    <row r="221" spans="1:1">
      <c r="A221" s="69"/>
    </row>
    <row r="222" spans="1:1">
      <c r="A222" s="69"/>
    </row>
    <row r="223" spans="1:1">
      <c r="A223" s="69"/>
    </row>
    <row r="224" spans="1:1">
      <c r="A224" s="69"/>
    </row>
    <row r="225" spans="1:1">
      <c r="A225" s="69"/>
    </row>
    <row r="226" spans="1:1">
      <c r="A226" s="69"/>
    </row>
    <row r="227" spans="1:1">
      <c r="A227" s="69"/>
    </row>
    <row r="228" spans="1:1">
      <c r="A228" s="69"/>
    </row>
    <row r="229" spans="1:1">
      <c r="A229" s="69"/>
    </row>
    <row r="230" spans="1:1">
      <c r="A230" s="69"/>
    </row>
    <row r="231" spans="1:1">
      <c r="A231" s="69"/>
    </row>
    <row r="232" spans="1:1">
      <c r="A232" s="69"/>
    </row>
    <row r="233" spans="1:1">
      <c r="A233" s="69"/>
    </row>
    <row r="234" spans="1:1">
      <c r="A234" s="69"/>
    </row>
    <row r="235" spans="1:1">
      <c r="A235" s="69"/>
    </row>
    <row r="236" spans="1:1">
      <c r="A236" s="69"/>
    </row>
    <row r="237" spans="1:1">
      <c r="A237" s="69"/>
    </row>
    <row r="238" spans="1:1">
      <c r="A238" s="69"/>
    </row>
    <row r="239" spans="1:1">
      <c r="A239" s="69"/>
    </row>
    <row r="240" spans="1:1">
      <c r="A240" s="69"/>
    </row>
    <row r="241" spans="1:1">
      <c r="A241" s="69"/>
    </row>
    <row r="242" spans="1:1">
      <c r="A242" s="69"/>
    </row>
    <row r="243" spans="1:1">
      <c r="A243" s="69"/>
    </row>
    <row r="244" spans="1:1">
      <c r="A244" s="69"/>
    </row>
    <row r="245" spans="1:1">
      <c r="A245" s="69"/>
    </row>
    <row r="246" spans="1:1">
      <c r="A246" s="69"/>
    </row>
    <row r="247" spans="1:1">
      <c r="A247" s="69"/>
    </row>
    <row r="248" spans="1:1">
      <c r="A248" s="69"/>
    </row>
    <row r="249" spans="1:1">
      <c r="A249" s="69"/>
    </row>
  </sheetData>
  <mergeCells count="14">
    <mergeCell ref="A2:H2"/>
    <mergeCell ref="A4:A5"/>
    <mergeCell ref="B4:B5"/>
    <mergeCell ref="C4:C5"/>
    <mergeCell ref="D4:D5"/>
    <mergeCell ref="E4:E5"/>
    <mergeCell ref="F4:F5"/>
    <mergeCell ref="G4:J4"/>
    <mergeCell ref="C26:D26"/>
    <mergeCell ref="G26:I26"/>
    <mergeCell ref="C27:D27"/>
    <mergeCell ref="G27:I27"/>
    <mergeCell ref="A7:J7"/>
    <mergeCell ref="A12:J12"/>
  </mergeCells>
  <pageMargins left="0.24" right="0.16" top="0.2" bottom="0.2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02"/>
  <sheetViews>
    <sheetView view="pageBreakPreview" zoomScale="50" zoomScaleNormal="75" zoomScaleSheetLayoutView="50" workbookViewId="0">
      <selection activeCell="J82" sqref="J82:J83"/>
    </sheetView>
  </sheetViews>
  <sheetFormatPr defaultRowHeight="20.25"/>
  <cols>
    <col min="1" max="1" width="84.42578125" style="38" customWidth="1"/>
    <col min="2" max="2" width="15" style="38" customWidth="1"/>
    <col min="3" max="3" width="15.42578125" style="38" customWidth="1"/>
    <col min="4" max="4" width="17.42578125" style="38" customWidth="1"/>
    <col min="5" max="5" width="17.7109375" style="38" customWidth="1"/>
    <col min="6" max="10" width="16" style="38" customWidth="1"/>
    <col min="11" max="16384" width="9.140625" style="38"/>
  </cols>
  <sheetData>
    <row r="1" spans="1:10" ht="23.25" customHeight="1">
      <c r="J1" s="47" t="s">
        <v>354</v>
      </c>
    </row>
    <row r="2" spans="1:10" ht="29.25" customHeight="1">
      <c r="A2" s="561" t="s">
        <v>280</v>
      </c>
      <c r="B2" s="561"/>
      <c r="C2" s="561"/>
      <c r="D2" s="561"/>
      <c r="E2" s="561"/>
      <c r="F2" s="561"/>
      <c r="G2" s="561"/>
      <c r="H2" s="561"/>
      <c r="I2" s="561"/>
      <c r="J2" s="561"/>
    </row>
    <row r="3" spans="1:10" ht="17.25" customHeight="1">
      <c r="A3" s="391"/>
      <c r="B3" s="391"/>
      <c r="C3" s="391"/>
      <c r="D3" s="391"/>
      <c r="E3" s="391"/>
      <c r="F3" s="391"/>
      <c r="G3" s="391"/>
      <c r="H3" s="391"/>
      <c r="I3" s="391"/>
      <c r="J3" s="235" t="s">
        <v>361</v>
      </c>
    </row>
    <row r="4" spans="1:10" ht="48" customHeight="1">
      <c r="A4" s="562" t="s">
        <v>164</v>
      </c>
      <c r="B4" s="564" t="s">
        <v>0</v>
      </c>
      <c r="C4" s="519" t="s">
        <v>570</v>
      </c>
      <c r="D4" s="519" t="s">
        <v>571</v>
      </c>
      <c r="E4" s="521" t="s">
        <v>566</v>
      </c>
      <c r="F4" s="519" t="s">
        <v>572</v>
      </c>
      <c r="G4" s="537" t="s">
        <v>334</v>
      </c>
      <c r="H4" s="537"/>
      <c r="I4" s="537"/>
      <c r="J4" s="537"/>
    </row>
    <row r="5" spans="1:10" ht="64.5" customHeight="1">
      <c r="A5" s="563"/>
      <c r="B5" s="564"/>
      <c r="C5" s="520"/>
      <c r="D5" s="520"/>
      <c r="E5" s="522"/>
      <c r="F5" s="520"/>
      <c r="G5" s="376" t="s">
        <v>127</v>
      </c>
      <c r="H5" s="376" t="s">
        <v>128</v>
      </c>
      <c r="I5" s="376" t="s">
        <v>129</v>
      </c>
      <c r="J5" s="376" t="s">
        <v>63</v>
      </c>
    </row>
    <row r="6" spans="1:10" ht="27" customHeight="1">
      <c r="A6" s="374">
        <v>1</v>
      </c>
      <c r="B6" s="376">
        <v>2</v>
      </c>
      <c r="C6" s="376">
        <v>3</v>
      </c>
      <c r="D6" s="376">
        <v>4</v>
      </c>
      <c r="E6" s="376">
        <v>5</v>
      </c>
      <c r="F6" s="376">
        <v>6</v>
      </c>
      <c r="G6" s="376">
        <v>7</v>
      </c>
      <c r="H6" s="376">
        <v>8</v>
      </c>
      <c r="I6" s="376">
        <v>9</v>
      </c>
      <c r="J6" s="376">
        <v>10</v>
      </c>
    </row>
    <row r="7" spans="1:10" s="240" customFormat="1" ht="30" customHeight="1">
      <c r="A7" s="236" t="s">
        <v>111</v>
      </c>
      <c r="B7" s="237"/>
      <c r="C7" s="238"/>
      <c r="D7" s="238"/>
      <c r="E7" s="238"/>
      <c r="F7" s="238"/>
      <c r="G7" s="238"/>
      <c r="H7" s="238"/>
      <c r="I7" s="238"/>
      <c r="J7" s="239"/>
    </row>
    <row r="8" spans="1:10" ht="48" customHeight="1">
      <c r="A8" s="241" t="s">
        <v>251</v>
      </c>
      <c r="B8" s="242">
        <v>3000</v>
      </c>
      <c r="C8" s="289">
        <f t="shared" ref="C8" si="0">SUM(C9:C10,C12:C17)</f>
        <v>46241</v>
      </c>
      <c r="D8" s="141">
        <f t="shared" ref="D8" si="1">SUM(D9:D10,D12:D17)</f>
        <v>49278</v>
      </c>
      <c r="E8" s="389">
        <f t="shared" ref="E8:J8" si="2">SUM(E9:E10,E12:E17)</f>
        <v>42214</v>
      </c>
      <c r="F8" s="389">
        <f t="shared" ref="F8:F18" si="3">SUM(G8:J8)</f>
        <v>44882</v>
      </c>
      <c r="G8" s="389">
        <f t="shared" si="2"/>
        <v>11578</v>
      </c>
      <c r="H8" s="389">
        <f t="shared" si="2"/>
        <v>11704</v>
      </c>
      <c r="I8" s="389">
        <f t="shared" si="2"/>
        <v>10610</v>
      </c>
      <c r="J8" s="389">
        <f t="shared" si="2"/>
        <v>10990</v>
      </c>
    </row>
    <row r="9" spans="1:10" ht="33" customHeight="1">
      <c r="A9" s="388" t="s">
        <v>311</v>
      </c>
      <c r="B9" s="243">
        <v>3010</v>
      </c>
      <c r="C9" s="290">
        <v>38928</v>
      </c>
      <c r="D9" s="384">
        <v>43278</v>
      </c>
      <c r="E9" s="384">
        <v>39551</v>
      </c>
      <c r="F9" s="99">
        <f t="shared" si="3"/>
        <v>41489</v>
      </c>
      <c r="G9" s="99">
        <v>10783</v>
      </c>
      <c r="H9" s="99">
        <v>10266</v>
      </c>
      <c r="I9" s="99">
        <v>10045</v>
      </c>
      <c r="J9" s="99">
        <v>10395</v>
      </c>
    </row>
    <row r="10" spans="1:10" ht="30" customHeight="1">
      <c r="A10" s="388" t="s">
        <v>252</v>
      </c>
      <c r="B10" s="243">
        <v>3020</v>
      </c>
      <c r="C10" s="290"/>
      <c r="D10" s="384">
        <v>0</v>
      </c>
      <c r="E10" s="384">
        <v>0</v>
      </c>
      <c r="F10" s="183">
        <f t="shared" si="3"/>
        <v>0</v>
      </c>
      <c r="G10" s="183"/>
      <c r="H10" s="183"/>
      <c r="I10" s="183"/>
      <c r="J10" s="183"/>
    </row>
    <row r="11" spans="1:10" ht="28.5" customHeight="1">
      <c r="A11" s="388" t="s">
        <v>253</v>
      </c>
      <c r="B11" s="243">
        <v>3021</v>
      </c>
      <c r="C11" s="290"/>
      <c r="D11" s="384">
        <v>0</v>
      </c>
      <c r="E11" s="384">
        <v>0</v>
      </c>
      <c r="F11" s="183">
        <f t="shared" si="3"/>
        <v>0</v>
      </c>
      <c r="G11" s="183"/>
      <c r="H11" s="183"/>
      <c r="I11" s="183"/>
      <c r="J11" s="183"/>
    </row>
    <row r="12" spans="1:10" ht="34.5" customHeight="1">
      <c r="A12" s="388" t="s">
        <v>312</v>
      </c>
      <c r="B12" s="243">
        <v>3030</v>
      </c>
      <c r="C12" s="290">
        <v>960</v>
      </c>
      <c r="D12" s="384">
        <v>0</v>
      </c>
      <c r="E12" s="384">
        <v>0</v>
      </c>
      <c r="F12" s="99">
        <f t="shared" si="3"/>
        <v>843</v>
      </c>
      <c r="G12" s="183">
        <v>0</v>
      </c>
      <c r="H12" s="446">
        <v>843</v>
      </c>
      <c r="I12" s="183">
        <v>0</v>
      </c>
      <c r="J12" s="183">
        <v>0</v>
      </c>
    </row>
    <row r="13" spans="1:10" ht="33" customHeight="1">
      <c r="A13" s="388" t="s">
        <v>375</v>
      </c>
      <c r="B13" s="243">
        <v>3040</v>
      </c>
      <c r="C13" s="290"/>
      <c r="D13" s="384">
        <v>0</v>
      </c>
      <c r="E13" s="384">
        <v>0</v>
      </c>
      <c r="F13" s="183">
        <f t="shared" si="3"/>
        <v>0</v>
      </c>
      <c r="G13" s="183"/>
      <c r="H13" s="183"/>
      <c r="I13" s="183"/>
      <c r="J13" s="183"/>
    </row>
    <row r="14" spans="1:10" ht="33" customHeight="1">
      <c r="A14" s="388" t="s">
        <v>254</v>
      </c>
      <c r="B14" s="243">
        <v>3050</v>
      </c>
      <c r="C14" s="290"/>
      <c r="D14" s="384">
        <v>0</v>
      </c>
      <c r="E14" s="384">
        <v>0</v>
      </c>
      <c r="F14" s="99">
        <f t="shared" si="3"/>
        <v>0</v>
      </c>
      <c r="G14" s="183"/>
      <c r="H14" s="183"/>
      <c r="I14" s="183"/>
      <c r="J14" s="183"/>
    </row>
    <row r="15" spans="1:10" ht="31.5" customHeight="1">
      <c r="A15" s="388" t="s">
        <v>376</v>
      </c>
      <c r="B15" s="243">
        <v>3060</v>
      </c>
      <c r="C15" s="290"/>
      <c r="D15" s="384">
        <v>0</v>
      </c>
      <c r="E15" s="384">
        <v>0</v>
      </c>
      <c r="F15" s="183">
        <f t="shared" si="3"/>
        <v>0</v>
      </c>
      <c r="G15" s="183"/>
      <c r="H15" s="183"/>
      <c r="I15" s="183"/>
      <c r="J15" s="183"/>
    </row>
    <row r="16" spans="1:10" ht="45" customHeight="1">
      <c r="A16" s="388" t="s">
        <v>377</v>
      </c>
      <c r="B16" s="243">
        <v>3070</v>
      </c>
      <c r="C16" s="290"/>
      <c r="D16" s="384">
        <v>0</v>
      </c>
      <c r="E16" s="384">
        <v>0</v>
      </c>
      <c r="F16" s="183">
        <f t="shared" si="3"/>
        <v>0</v>
      </c>
      <c r="G16" s="183"/>
      <c r="H16" s="183"/>
      <c r="I16" s="183"/>
      <c r="J16" s="183"/>
    </row>
    <row r="17" spans="1:10" ht="33" customHeight="1">
      <c r="A17" s="388" t="s">
        <v>372</v>
      </c>
      <c r="B17" s="243">
        <v>3080</v>
      </c>
      <c r="C17" s="290">
        <v>6353</v>
      </c>
      <c r="D17" s="384">
        <v>6000</v>
      </c>
      <c r="E17" s="384">
        <v>2663</v>
      </c>
      <c r="F17" s="384">
        <f t="shared" si="3"/>
        <v>2550</v>
      </c>
      <c r="G17" s="384">
        <v>795</v>
      </c>
      <c r="H17" s="384">
        <v>595</v>
      </c>
      <c r="I17" s="384">
        <v>565</v>
      </c>
      <c r="J17" s="384">
        <v>595</v>
      </c>
    </row>
    <row r="18" spans="1:10" ht="31.5" customHeight="1">
      <c r="A18" s="241" t="s">
        <v>255</v>
      </c>
      <c r="B18" s="242">
        <v>3100</v>
      </c>
      <c r="C18" s="289">
        <f t="shared" ref="C18" si="4">SUM(C19:C20,C21,C32,C33)</f>
        <v>-44117</v>
      </c>
      <c r="D18" s="141">
        <f t="shared" ref="D18" si="5">SUM(D19:D20,D21,D32,D33)</f>
        <v>-47185</v>
      </c>
      <c r="E18" s="389">
        <f>SUM(E19:E20,E21,E32,E33)</f>
        <v>-40591</v>
      </c>
      <c r="F18" s="389">
        <f t="shared" si="3"/>
        <v>-43505</v>
      </c>
      <c r="G18" s="389">
        <f>SUM(G19:G20,G21,G32,G33)</f>
        <v>-10942</v>
      </c>
      <c r="H18" s="389">
        <f>SUM(H19:H20,H21,H32,H33)</f>
        <v>-11405</v>
      </c>
      <c r="I18" s="389">
        <f>SUM(I19:I20,I21,I32,I33)</f>
        <v>-10506</v>
      </c>
      <c r="J18" s="389">
        <f>SUM(J19:J20,J21,J32,J33)</f>
        <v>-10652</v>
      </c>
    </row>
    <row r="19" spans="1:10" ht="33" customHeight="1">
      <c r="A19" s="388" t="s">
        <v>256</v>
      </c>
      <c r="B19" s="243">
        <v>3110</v>
      </c>
      <c r="C19" s="334">
        <v>-13727</v>
      </c>
      <c r="D19" s="384">
        <v>-15660</v>
      </c>
      <c r="E19" s="384">
        <v>-10180</v>
      </c>
      <c r="F19" s="384">
        <f>SUM(G19:J19)</f>
        <v>-11479</v>
      </c>
      <c r="G19" s="384">
        <v>-3140</v>
      </c>
      <c r="H19" s="384">
        <v>-2815</v>
      </c>
      <c r="I19" s="384">
        <v>-2714</v>
      </c>
      <c r="J19" s="384">
        <v>-2810</v>
      </c>
    </row>
    <row r="20" spans="1:10" ht="34.5" customHeight="1">
      <c r="A20" s="388" t="s">
        <v>257</v>
      </c>
      <c r="B20" s="243">
        <v>3120</v>
      </c>
      <c r="C20" s="334">
        <v>-19216</v>
      </c>
      <c r="D20" s="99">
        <v>-19695</v>
      </c>
      <c r="E20" s="384">
        <v>-19067</v>
      </c>
      <c r="F20" s="446">
        <f>SUM(G20:J20)</f>
        <v>-19228</v>
      </c>
      <c r="G20" s="451">
        <v>-4673</v>
      </c>
      <c r="H20" s="451">
        <v>-5212</v>
      </c>
      <c r="I20" s="451">
        <v>-4670</v>
      </c>
      <c r="J20" s="451">
        <v>-4673</v>
      </c>
    </row>
    <row r="21" spans="1:10" ht="51" customHeight="1">
      <c r="A21" s="388" t="s">
        <v>258</v>
      </c>
      <c r="B21" s="243">
        <v>3130</v>
      </c>
      <c r="C21" s="334">
        <f t="shared" ref="C21" si="6">SUM(C22:C31)</f>
        <v>-10846</v>
      </c>
      <c r="D21" s="152">
        <v>-11549</v>
      </c>
      <c r="E21" s="384">
        <f>SUM(E22:E31)</f>
        <v>-11008</v>
      </c>
      <c r="F21" s="384">
        <f>SUM(G21:J21)</f>
        <v>-12450</v>
      </c>
      <c r="G21" s="384">
        <f t="shared" ref="G21:J21" si="7">SUM(G22:G31)</f>
        <v>-3042</v>
      </c>
      <c r="H21" s="384">
        <f t="shared" si="7"/>
        <v>-3291</v>
      </c>
      <c r="I21" s="384">
        <f t="shared" si="7"/>
        <v>-3035</v>
      </c>
      <c r="J21" s="384">
        <f t="shared" si="7"/>
        <v>-3082</v>
      </c>
    </row>
    <row r="22" spans="1:10" ht="37.5" customHeight="1">
      <c r="A22" s="388" t="s">
        <v>259</v>
      </c>
      <c r="B22" s="243">
        <v>3131</v>
      </c>
      <c r="C22" s="334">
        <v>-17</v>
      </c>
      <c r="D22" s="99">
        <v>0</v>
      </c>
      <c r="E22" s="384">
        <v>0</v>
      </c>
      <c r="F22" s="100">
        <f t="shared" ref="F22:F36" si="8">SUM(G22:J22)</f>
        <v>0</v>
      </c>
      <c r="G22" s="100">
        <v>0</v>
      </c>
      <c r="H22" s="100">
        <v>0</v>
      </c>
      <c r="I22" s="100">
        <v>0</v>
      </c>
      <c r="J22" s="100">
        <v>0</v>
      </c>
    </row>
    <row r="23" spans="1:10" ht="39" customHeight="1">
      <c r="A23" s="388" t="s">
        <v>260</v>
      </c>
      <c r="B23" s="243">
        <v>3132</v>
      </c>
      <c r="C23" s="334">
        <v>-1299</v>
      </c>
      <c r="D23" s="99">
        <v>-1340</v>
      </c>
      <c r="E23" s="384">
        <v>-1120</v>
      </c>
      <c r="F23" s="100">
        <f t="shared" si="8"/>
        <v>-1340</v>
      </c>
      <c r="G23" s="384">
        <v>-340</v>
      </c>
      <c r="H23" s="384">
        <v>-275</v>
      </c>
      <c r="I23" s="384">
        <v>-345</v>
      </c>
      <c r="J23" s="384">
        <v>-380</v>
      </c>
    </row>
    <row r="24" spans="1:10" ht="33" customHeight="1">
      <c r="A24" s="388" t="s">
        <v>74</v>
      </c>
      <c r="B24" s="243">
        <v>3133</v>
      </c>
      <c r="C24" s="334">
        <v>-4297</v>
      </c>
      <c r="D24" s="99">
        <v>-4404</v>
      </c>
      <c r="E24" s="384">
        <v>-4263</v>
      </c>
      <c r="F24" s="452">
        <f t="shared" si="8"/>
        <v>-4497</v>
      </c>
      <c r="G24" s="99">
        <v>-1093</v>
      </c>
      <c r="H24" s="446">
        <v>-1219</v>
      </c>
      <c r="I24" s="99">
        <v>-1092</v>
      </c>
      <c r="J24" s="99">
        <v>-1093</v>
      </c>
    </row>
    <row r="25" spans="1:10" ht="34.5" customHeight="1">
      <c r="A25" s="388" t="s">
        <v>373</v>
      </c>
      <c r="B25" s="243">
        <v>3134</v>
      </c>
      <c r="C25" s="335" t="s">
        <v>200</v>
      </c>
      <c r="D25" s="183">
        <v>0</v>
      </c>
      <c r="E25" s="201" t="s">
        <v>200</v>
      </c>
      <c r="F25" s="201">
        <f t="shared" si="8"/>
        <v>0</v>
      </c>
      <c r="G25" s="201" t="s">
        <v>200</v>
      </c>
      <c r="H25" s="201" t="s">
        <v>200</v>
      </c>
      <c r="I25" s="201" t="s">
        <v>200</v>
      </c>
      <c r="J25" s="201" t="s">
        <v>200</v>
      </c>
    </row>
    <row r="26" spans="1:10" ht="36" customHeight="1">
      <c r="A26" s="388" t="s">
        <v>289</v>
      </c>
      <c r="B26" s="243">
        <v>3135</v>
      </c>
      <c r="C26" s="335">
        <v>-57</v>
      </c>
      <c r="D26" s="384">
        <v>-56</v>
      </c>
      <c r="E26" s="384">
        <v>-59</v>
      </c>
      <c r="F26" s="384">
        <f t="shared" si="8"/>
        <v>-60</v>
      </c>
      <c r="G26" s="384">
        <v>-15</v>
      </c>
      <c r="H26" s="384">
        <v>-15</v>
      </c>
      <c r="I26" s="384">
        <v>-15</v>
      </c>
      <c r="J26" s="384">
        <v>-15</v>
      </c>
    </row>
    <row r="27" spans="1:10" ht="39" customHeight="1">
      <c r="A27" s="388" t="s">
        <v>290</v>
      </c>
      <c r="B27" s="243">
        <v>3136</v>
      </c>
      <c r="C27" s="335" t="s">
        <v>200</v>
      </c>
      <c r="D27" s="183">
        <v>0</v>
      </c>
      <c r="E27" s="201" t="s">
        <v>200</v>
      </c>
      <c r="F27" s="201">
        <f t="shared" si="8"/>
        <v>0</v>
      </c>
      <c r="G27" s="201" t="s">
        <v>200</v>
      </c>
      <c r="H27" s="201" t="s">
        <v>200</v>
      </c>
      <c r="I27" s="201" t="s">
        <v>200</v>
      </c>
      <c r="J27" s="201" t="s">
        <v>200</v>
      </c>
    </row>
    <row r="28" spans="1:10" ht="39" customHeight="1">
      <c r="A28" s="388" t="s">
        <v>297</v>
      </c>
      <c r="B28" s="243">
        <v>3137</v>
      </c>
      <c r="C28" s="335" t="s">
        <v>200</v>
      </c>
      <c r="D28" s="183">
        <v>0</v>
      </c>
      <c r="E28" s="201" t="s">
        <v>200</v>
      </c>
      <c r="F28" s="201">
        <f t="shared" si="8"/>
        <v>0</v>
      </c>
      <c r="G28" s="201" t="s">
        <v>200</v>
      </c>
      <c r="H28" s="201" t="s">
        <v>200</v>
      </c>
      <c r="I28" s="201" t="s">
        <v>200</v>
      </c>
      <c r="J28" s="201" t="s">
        <v>200</v>
      </c>
    </row>
    <row r="29" spans="1:10" ht="36" customHeight="1">
      <c r="A29" s="388" t="s">
        <v>369</v>
      </c>
      <c r="B29" s="243">
        <v>3138</v>
      </c>
      <c r="C29" s="334">
        <v>-358</v>
      </c>
      <c r="D29" s="99">
        <v>-367</v>
      </c>
      <c r="E29" s="384">
        <v>-355</v>
      </c>
      <c r="F29" s="452">
        <f t="shared" si="8"/>
        <v>-1250</v>
      </c>
      <c r="G29" s="452">
        <v>-304</v>
      </c>
      <c r="H29" s="452">
        <v>-339</v>
      </c>
      <c r="I29" s="452">
        <v>-303</v>
      </c>
      <c r="J29" s="452">
        <v>-304</v>
      </c>
    </row>
    <row r="30" spans="1:10" ht="48" customHeight="1">
      <c r="A30" s="388" t="s">
        <v>374</v>
      </c>
      <c r="B30" s="243">
        <v>3139</v>
      </c>
      <c r="C30" s="334">
        <v>-4818</v>
      </c>
      <c r="D30" s="99">
        <v>-5382</v>
      </c>
      <c r="E30" s="384">
        <v>-5211</v>
      </c>
      <c r="F30" s="452">
        <f t="shared" si="8"/>
        <v>-5303</v>
      </c>
      <c r="G30" s="99">
        <v>-1290</v>
      </c>
      <c r="H30" s="446">
        <v>-1443</v>
      </c>
      <c r="I30" s="99">
        <v>-1280</v>
      </c>
      <c r="J30" s="99">
        <v>-1290</v>
      </c>
    </row>
    <row r="31" spans="1:10" ht="34.5" customHeight="1">
      <c r="A31" s="388" t="s">
        <v>77</v>
      </c>
      <c r="B31" s="243">
        <v>3140</v>
      </c>
      <c r="C31" s="335" t="s">
        <v>200</v>
      </c>
      <c r="D31" s="183">
        <v>0</v>
      </c>
      <c r="E31" s="201" t="s">
        <v>200</v>
      </c>
      <c r="F31" s="201">
        <f t="shared" si="8"/>
        <v>0</v>
      </c>
      <c r="G31" s="201" t="s">
        <v>200</v>
      </c>
      <c r="H31" s="201" t="s">
        <v>200</v>
      </c>
      <c r="I31" s="201" t="s">
        <v>200</v>
      </c>
      <c r="J31" s="201" t="s">
        <v>200</v>
      </c>
    </row>
    <row r="32" spans="1:10" ht="34.5" customHeight="1">
      <c r="A32" s="388" t="s">
        <v>261</v>
      </c>
      <c r="B32" s="243">
        <v>3150</v>
      </c>
      <c r="C32" s="335" t="s">
        <v>200</v>
      </c>
      <c r="D32" s="183">
        <v>0</v>
      </c>
      <c r="E32" s="201" t="s">
        <v>200</v>
      </c>
      <c r="F32" s="201">
        <f t="shared" si="8"/>
        <v>0</v>
      </c>
      <c r="G32" s="201" t="s">
        <v>200</v>
      </c>
      <c r="H32" s="201" t="s">
        <v>200</v>
      </c>
      <c r="I32" s="201" t="s">
        <v>200</v>
      </c>
      <c r="J32" s="201" t="s">
        <v>200</v>
      </c>
    </row>
    <row r="33" spans="1:10" ht="37.5" customHeight="1">
      <c r="A33" s="388" t="s">
        <v>310</v>
      </c>
      <c r="B33" s="243">
        <v>3160</v>
      </c>
      <c r="C33" s="334">
        <v>-328</v>
      </c>
      <c r="D33" s="384">
        <v>-281</v>
      </c>
      <c r="E33" s="384">
        <v>-336</v>
      </c>
      <c r="F33" s="384">
        <f t="shared" si="8"/>
        <v>-348</v>
      </c>
      <c r="G33" s="384">
        <v>-87</v>
      </c>
      <c r="H33" s="384">
        <v>-87</v>
      </c>
      <c r="I33" s="384">
        <v>-87</v>
      </c>
      <c r="J33" s="384">
        <v>-87</v>
      </c>
    </row>
    <row r="34" spans="1:10" ht="34.5" customHeight="1">
      <c r="A34" s="241" t="s">
        <v>214</v>
      </c>
      <c r="B34" s="242">
        <v>3195</v>
      </c>
      <c r="C34" s="289">
        <f>SUM(C8,C18)</f>
        <v>2124</v>
      </c>
      <c r="D34" s="141">
        <f>SUM(D8,D18)</f>
        <v>2093</v>
      </c>
      <c r="E34" s="389">
        <f>SUM(E8,E18)</f>
        <v>1623</v>
      </c>
      <c r="F34" s="389">
        <f t="shared" si="8"/>
        <v>1377</v>
      </c>
      <c r="G34" s="389">
        <f>SUM(G8,G18)</f>
        <v>636</v>
      </c>
      <c r="H34" s="389">
        <f>SUM(H8,H18)</f>
        <v>299</v>
      </c>
      <c r="I34" s="389">
        <f>SUM(I8,I18)</f>
        <v>104</v>
      </c>
      <c r="J34" s="389">
        <f>SUM(J8,J18)</f>
        <v>338</v>
      </c>
    </row>
    <row r="35" spans="1:10" ht="34.5" customHeight="1">
      <c r="A35" s="236" t="s">
        <v>112</v>
      </c>
      <c r="B35" s="237"/>
      <c r="C35" s="289"/>
      <c r="D35" s="244"/>
      <c r="E35" s="244"/>
      <c r="F35" s="244"/>
      <c r="G35" s="244"/>
      <c r="H35" s="244"/>
      <c r="I35" s="244"/>
      <c r="J35" s="245"/>
    </row>
    <row r="36" spans="1:10" ht="45" customHeight="1">
      <c r="A36" s="241" t="s">
        <v>262</v>
      </c>
      <c r="B36" s="242">
        <v>3200</v>
      </c>
      <c r="C36" s="289">
        <f>SUM(C37:C40)</f>
        <v>0</v>
      </c>
      <c r="D36" s="246">
        <v>0</v>
      </c>
      <c r="E36" s="389">
        <f>SUM(E37:E40)</f>
        <v>0</v>
      </c>
      <c r="F36" s="246">
        <f t="shared" si="8"/>
        <v>0</v>
      </c>
      <c r="G36" s="246">
        <f>SUM(G37:G40)</f>
        <v>0</v>
      </c>
      <c r="H36" s="246">
        <f>SUM(H37:H40)</f>
        <v>0</v>
      </c>
      <c r="I36" s="246">
        <f>SUM(I37:I40)</f>
        <v>0</v>
      </c>
      <c r="J36" s="246">
        <f>SUM(J37:J40)</f>
        <v>0</v>
      </c>
    </row>
    <row r="37" spans="1:10" ht="39" customHeight="1">
      <c r="A37" s="388" t="s">
        <v>263</v>
      </c>
      <c r="B37" s="243">
        <v>3210</v>
      </c>
      <c r="C37" s="290"/>
      <c r="D37" s="183">
        <v>0</v>
      </c>
      <c r="E37" s="183"/>
      <c r="F37" s="183">
        <f>SUM(G37:J37)</f>
        <v>0</v>
      </c>
      <c r="G37" s="183"/>
      <c r="H37" s="183"/>
      <c r="I37" s="183"/>
      <c r="J37" s="183"/>
    </row>
    <row r="38" spans="1:10" ht="39" customHeight="1">
      <c r="A38" s="388" t="s">
        <v>264</v>
      </c>
      <c r="B38" s="243">
        <v>3220</v>
      </c>
      <c r="C38" s="290"/>
      <c r="D38" s="183">
        <v>0</v>
      </c>
      <c r="E38" s="183"/>
      <c r="F38" s="183">
        <f>SUM(G38:J38)</f>
        <v>0</v>
      </c>
      <c r="G38" s="183"/>
      <c r="H38" s="183"/>
      <c r="I38" s="183"/>
      <c r="J38" s="183"/>
    </row>
    <row r="39" spans="1:10" ht="39" customHeight="1">
      <c r="A39" s="388" t="s">
        <v>47</v>
      </c>
      <c r="B39" s="243">
        <v>3230</v>
      </c>
      <c r="C39" s="290"/>
      <c r="D39" s="183">
        <v>0</v>
      </c>
      <c r="E39" s="183"/>
      <c r="F39" s="183">
        <f>SUM(G39:J39)</f>
        <v>0</v>
      </c>
      <c r="G39" s="183"/>
      <c r="H39" s="183"/>
      <c r="I39" s="183"/>
      <c r="J39" s="183"/>
    </row>
    <row r="40" spans="1:10" ht="37.5" customHeight="1">
      <c r="A40" s="388" t="s">
        <v>528</v>
      </c>
      <c r="B40" s="243">
        <v>3240</v>
      </c>
      <c r="C40" s="290">
        <v>0</v>
      </c>
      <c r="D40" s="183">
        <v>0</v>
      </c>
      <c r="E40" s="183"/>
      <c r="F40" s="183">
        <f t="shared" ref="F40:F50" si="9">SUM(G40:J40)</f>
        <v>0</v>
      </c>
      <c r="G40" s="183"/>
      <c r="H40" s="183"/>
      <c r="I40" s="183"/>
      <c r="J40" s="183"/>
    </row>
    <row r="41" spans="1:10" ht="39" customHeight="1">
      <c r="A41" s="241" t="s">
        <v>265</v>
      </c>
      <c r="B41" s="242">
        <v>3255</v>
      </c>
      <c r="C41" s="289">
        <f t="shared" ref="C41:D41" si="10">SUM(C42,C44,C51)</f>
        <v>-893</v>
      </c>
      <c r="D41" s="289">
        <f t="shared" si="10"/>
        <v>-256</v>
      </c>
      <c r="E41" s="389">
        <f t="shared" ref="E41" si="11">SUM(E42,E44,E51)</f>
        <v>-645</v>
      </c>
      <c r="F41" s="389">
        <f t="shared" si="9"/>
        <v>-100</v>
      </c>
      <c r="G41" s="389">
        <f t="shared" ref="G41:J41" si="12">SUM(G42,G44,G51)</f>
        <v>-25</v>
      </c>
      <c r="H41" s="389">
        <f t="shared" si="12"/>
        <v>-25</v>
      </c>
      <c r="I41" s="389">
        <f t="shared" si="12"/>
        <v>-25</v>
      </c>
      <c r="J41" s="389">
        <f t="shared" si="12"/>
        <v>-25</v>
      </c>
    </row>
    <row r="42" spans="1:10" ht="43.5" customHeight="1">
      <c r="A42" s="247" t="s">
        <v>378</v>
      </c>
      <c r="B42" s="248">
        <v>3260</v>
      </c>
      <c r="C42" s="335" t="s">
        <v>200</v>
      </c>
      <c r="D42" s="183">
        <v>0</v>
      </c>
      <c r="E42" s="384" t="str">
        <f t="shared" ref="E42:J42" si="13">E43</f>
        <v>(    )</v>
      </c>
      <c r="F42" s="183">
        <f t="shared" si="9"/>
        <v>0</v>
      </c>
      <c r="G42" s="183" t="str">
        <f t="shared" si="13"/>
        <v>(    )</v>
      </c>
      <c r="H42" s="183" t="str">
        <f t="shared" si="13"/>
        <v>(    )</v>
      </c>
      <c r="I42" s="183" t="str">
        <f t="shared" si="13"/>
        <v>(    )</v>
      </c>
      <c r="J42" s="183" t="str">
        <f t="shared" si="13"/>
        <v>(    )</v>
      </c>
    </row>
    <row r="43" spans="1:10" ht="37.5" customHeight="1">
      <c r="A43" s="247" t="s">
        <v>379</v>
      </c>
      <c r="B43" s="248">
        <v>3261</v>
      </c>
      <c r="C43" s="335" t="s">
        <v>200</v>
      </c>
      <c r="D43" s="201">
        <v>0</v>
      </c>
      <c r="E43" s="100" t="s">
        <v>200</v>
      </c>
      <c r="F43" s="183">
        <f t="shared" si="9"/>
        <v>0</v>
      </c>
      <c r="G43" s="183" t="s">
        <v>200</v>
      </c>
      <c r="H43" s="183" t="s">
        <v>200</v>
      </c>
      <c r="I43" s="183" t="s">
        <v>200</v>
      </c>
      <c r="J43" s="183" t="s">
        <v>200</v>
      </c>
    </row>
    <row r="44" spans="1:10" ht="48" customHeight="1">
      <c r="A44" s="247" t="s">
        <v>380</v>
      </c>
      <c r="B44" s="248">
        <v>3270</v>
      </c>
      <c r="C44" s="334">
        <f t="shared" ref="C44" si="14">SUM(C45:C50)</f>
        <v>-893</v>
      </c>
      <c r="D44" s="384">
        <v>-256</v>
      </c>
      <c r="E44" s="384">
        <f>SUM(E45:E50)</f>
        <v>-645</v>
      </c>
      <c r="F44" s="384">
        <f t="shared" si="9"/>
        <v>-100</v>
      </c>
      <c r="G44" s="384">
        <f>SUM(G45:G50)</f>
        <v>-25</v>
      </c>
      <c r="H44" s="384">
        <f>SUM(H45:H50)</f>
        <v>-25</v>
      </c>
      <c r="I44" s="384">
        <f>SUM(I45:I50)</f>
        <v>-25</v>
      </c>
      <c r="J44" s="384">
        <f>SUM(J45:J50)</f>
        <v>-25</v>
      </c>
    </row>
    <row r="45" spans="1:10" ht="37.5" customHeight="1">
      <c r="A45" s="247" t="s">
        <v>382</v>
      </c>
      <c r="B45" s="248">
        <v>3271</v>
      </c>
      <c r="C45" s="335" t="s">
        <v>200</v>
      </c>
      <c r="D45" s="183">
        <v>0</v>
      </c>
      <c r="E45" s="384" t="s">
        <v>200</v>
      </c>
      <c r="F45" s="183">
        <f>SUM(G45:J45)</f>
        <v>0</v>
      </c>
      <c r="G45" s="183" t="s">
        <v>200</v>
      </c>
      <c r="H45" s="183" t="s">
        <v>200</v>
      </c>
      <c r="I45" s="183" t="s">
        <v>200</v>
      </c>
      <c r="J45" s="183" t="s">
        <v>200</v>
      </c>
    </row>
    <row r="46" spans="1:10" ht="43.5" customHeight="1">
      <c r="A46" s="388" t="s">
        <v>428</v>
      </c>
      <c r="B46" s="243">
        <v>3272</v>
      </c>
      <c r="C46" s="335">
        <v>-297</v>
      </c>
      <c r="D46" s="384">
        <v>-56</v>
      </c>
      <c r="E46" s="384">
        <v>-470</v>
      </c>
      <c r="F46" s="384">
        <f t="shared" si="9"/>
        <v>0</v>
      </c>
      <c r="G46" s="183" t="s">
        <v>200</v>
      </c>
      <c r="H46" s="183" t="s">
        <v>200</v>
      </c>
      <c r="I46" s="183" t="s">
        <v>200</v>
      </c>
      <c r="J46" s="183" t="s">
        <v>200</v>
      </c>
    </row>
    <row r="47" spans="1:10" ht="49.5" customHeight="1">
      <c r="A47" s="388" t="s">
        <v>27</v>
      </c>
      <c r="B47" s="243">
        <v>3273</v>
      </c>
      <c r="C47" s="335">
        <v>-92</v>
      </c>
      <c r="D47" s="384">
        <v>-200</v>
      </c>
      <c r="E47" s="384">
        <v>-110</v>
      </c>
      <c r="F47" s="384">
        <f t="shared" si="9"/>
        <v>-100</v>
      </c>
      <c r="G47" s="384">
        <v>-25</v>
      </c>
      <c r="H47" s="384">
        <v>-25</v>
      </c>
      <c r="I47" s="384">
        <v>-25</v>
      </c>
      <c r="J47" s="384">
        <v>-25</v>
      </c>
    </row>
    <row r="48" spans="1:10" ht="39" customHeight="1">
      <c r="A48" s="388" t="s">
        <v>381</v>
      </c>
      <c r="B48" s="243">
        <v>3274</v>
      </c>
      <c r="C48" s="335">
        <v>-10</v>
      </c>
      <c r="D48" s="183">
        <v>0</v>
      </c>
      <c r="E48" s="384">
        <v>0</v>
      </c>
      <c r="F48" s="183">
        <f t="shared" si="9"/>
        <v>0</v>
      </c>
      <c r="G48" s="183" t="s">
        <v>200</v>
      </c>
      <c r="H48" s="183" t="s">
        <v>200</v>
      </c>
      <c r="I48" s="183" t="s">
        <v>200</v>
      </c>
      <c r="J48" s="183" t="s">
        <v>200</v>
      </c>
    </row>
    <row r="49" spans="1:10" ht="55.5" customHeight="1">
      <c r="A49" s="388" t="s">
        <v>383</v>
      </c>
      <c r="B49" s="243">
        <v>3275</v>
      </c>
      <c r="C49" s="335">
        <v>-494</v>
      </c>
      <c r="D49" s="183">
        <v>0</v>
      </c>
      <c r="E49" s="384">
        <v>-65</v>
      </c>
      <c r="F49" s="183">
        <f t="shared" si="9"/>
        <v>0</v>
      </c>
      <c r="G49" s="183" t="s">
        <v>200</v>
      </c>
      <c r="H49" s="183" t="s">
        <v>200</v>
      </c>
      <c r="I49" s="183" t="s">
        <v>200</v>
      </c>
      <c r="J49" s="183" t="s">
        <v>200</v>
      </c>
    </row>
    <row r="50" spans="1:10" ht="36" customHeight="1">
      <c r="A50" s="388" t="s">
        <v>384</v>
      </c>
      <c r="B50" s="243">
        <v>3276</v>
      </c>
      <c r="C50" s="335" t="s">
        <v>200</v>
      </c>
      <c r="D50" s="183">
        <v>0</v>
      </c>
      <c r="E50" s="183" t="s">
        <v>200</v>
      </c>
      <c r="F50" s="183">
        <f t="shared" si="9"/>
        <v>0</v>
      </c>
      <c r="G50" s="183" t="s">
        <v>200</v>
      </c>
      <c r="H50" s="183" t="s">
        <v>200</v>
      </c>
      <c r="I50" s="183" t="s">
        <v>200</v>
      </c>
      <c r="J50" s="183" t="s">
        <v>200</v>
      </c>
    </row>
    <row r="51" spans="1:10" ht="33" customHeight="1">
      <c r="A51" s="388" t="s">
        <v>310</v>
      </c>
      <c r="B51" s="243">
        <v>3280</v>
      </c>
      <c r="C51" s="335" t="s">
        <v>200</v>
      </c>
      <c r="D51" s="183">
        <v>0</v>
      </c>
      <c r="E51" s="183" t="s">
        <v>200</v>
      </c>
      <c r="F51" s="183">
        <f t="shared" ref="F51:F63" si="15">SUM(G51:J51)</f>
        <v>0</v>
      </c>
      <c r="G51" s="183" t="s">
        <v>200</v>
      </c>
      <c r="H51" s="183" t="s">
        <v>200</v>
      </c>
      <c r="I51" s="183" t="s">
        <v>200</v>
      </c>
      <c r="J51" s="183" t="s">
        <v>200</v>
      </c>
    </row>
    <row r="52" spans="1:10" ht="34.5" customHeight="1">
      <c r="A52" s="241" t="s">
        <v>113</v>
      </c>
      <c r="B52" s="242">
        <v>3295</v>
      </c>
      <c r="C52" s="289">
        <f t="shared" ref="C52:D52" si="16">SUM(C36,C41)</f>
        <v>-893</v>
      </c>
      <c r="D52" s="289">
        <f t="shared" si="16"/>
        <v>-256</v>
      </c>
      <c r="E52" s="389">
        <f t="shared" ref="E52" si="17">SUM(E36,E41)</f>
        <v>-645</v>
      </c>
      <c r="F52" s="389">
        <f t="shared" si="15"/>
        <v>-100</v>
      </c>
      <c r="G52" s="389">
        <f>SUM(G36,G41)</f>
        <v>-25</v>
      </c>
      <c r="H52" s="389">
        <f>SUM(H36,H41)</f>
        <v>-25</v>
      </c>
      <c r="I52" s="389">
        <f>SUM(I36,I41)</f>
        <v>-25</v>
      </c>
      <c r="J52" s="389">
        <f>SUM(J36,J41)</f>
        <v>-25</v>
      </c>
    </row>
    <row r="53" spans="1:10" ht="27" customHeight="1">
      <c r="A53" s="236" t="s">
        <v>114</v>
      </c>
      <c r="B53" s="237"/>
      <c r="C53" s="290"/>
      <c r="D53" s="244"/>
      <c r="E53" s="244"/>
      <c r="F53" s="244"/>
      <c r="G53" s="244"/>
      <c r="H53" s="244"/>
      <c r="I53" s="244"/>
      <c r="J53" s="245"/>
    </row>
    <row r="54" spans="1:10" ht="43.5" customHeight="1">
      <c r="A54" s="241" t="s">
        <v>266</v>
      </c>
      <c r="B54" s="242">
        <v>3300</v>
      </c>
      <c r="C54" s="289">
        <f t="shared" ref="C54" si="18">SUM(C55:C57)</f>
        <v>0</v>
      </c>
      <c r="D54" s="177">
        <v>0</v>
      </c>
      <c r="E54" s="389">
        <f>SUM(E55,E56,E57)</f>
        <v>0</v>
      </c>
      <c r="F54" s="177">
        <f t="shared" si="15"/>
        <v>0</v>
      </c>
      <c r="G54" s="177">
        <f>SUM(G55,G56,G57)</f>
        <v>0</v>
      </c>
      <c r="H54" s="177">
        <f>SUM(H55,H56,H57)</f>
        <v>0</v>
      </c>
      <c r="I54" s="246">
        <f>SUM(I55,I56,I57)</f>
        <v>0</v>
      </c>
      <c r="J54" s="246">
        <f>SUM(J55,J56,J57)</f>
        <v>0</v>
      </c>
    </row>
    <row r="55" spans="1:10" ht="33" customHeight="1">
      <c r="A55" s="388" t="s">
        <v>267</v>
      </c>
      <c r="B55" s="243">
        <v>3310</v>
      </c>
      <c r="C55" s="289">
        <v>0</v>
      </c>
      <c r="D55" s="138">
        <v>0</v>
      </c>
      <c r="E55" s="384">
        <v>0</v>
      </c>
      <c r="F55" s="138">
        <f t="shared" si="15"/>
        <v>0</v>
      </c>
      <c r="G55" s="138">
        <v>0</v>
      </c>
      <c r="H55" s="138">
        <f>'VII Статутн капіт'!H9</f>
        <v>0</v>
      </c>
      <c r="I55" s="183">
        <f>'VII Статутн капіт'!I9</f>
        <v>0</v>
      </c>
      <c r="J55" s="183">
        <f>'VII Статутн капіт'!J9</f>
        <v>0</v>
      </c>
    </row>
    <row r="56" spans="1:10" ht="43.5" customHeight="1">
      <c r="A56" s="388" t="s">
        <v>385</v>
      </c>
      <c r="B56" s="243">
        <v>3320</v>
      </c>
      <c r="C56" s="290">
        <v>0</v>
      </c>
      <c r="D56" s="183">
        <v>0</v>
      </c>
      <c r="E56" s="384">
        <v>0</v>
      </c>
      <c r="F56" s="183">
        <f t="shared" si="15"/>
        <v>0</v>
      </c>
      <c r="G56" s="183"/>
      <c r="H56" s="183"/>
      <c r="I56" s="183"/>
      <c r="J56" s="183"/>
    </row>
    <row r="57" spans="1:10" ht="39" customHeight="1">
      <c r="A57" s="388" t="s">
        <v>441</v>
      </c>
      <c r="B57" s="243">
        <v>3330</v>
      </c>
      <c r="C57" s="290">
        <v>0</v>
      </c>
      <c r="D57" s="183">
        <v>0</v>
      </c>
      <c r="E57" s="384"/>
      <c r="F57" s="183">
        <f t="shared" si="15"/>
        <v>0</v>
      </c>
      <c r="G57" s="183"/>
      <c r="H57" s="183"/>
      <c r="I57" s="183"/>
      <c r="J57" s="183"/>
    </row>
    <row r="58" spans="1:10" ht="27" customHeight="1">
      <c r="A58" s="241" t="s">
        <v>268</v>
      </c>
      <c r="B58" s="242">
        <v>3345</v>
      </c>
      <c r="C58" s="289">
        <f>SUM(C59:C63)</f>
        <v>-1230</v>
      </c>
      <c r="D58" s="141">
        <f t="shared" ref="D58" si="19">SUM(D59:D63)</f>
        <v>-1497</v>
      </c>
      <c r="E58" s="389">
        <f t="shared" ref="E58:J58" si="20">SUM(E59,E60,E61,E62,E63)</f>
        <v>-1124</v>
      </c>
      <c r="F58" s="389">
        <f t="shared" si="15"/>
        <v>-988</v>
      </c>
      <c r="G58" s="389">
        <f t="shared" si="20"/>
        <v>-250</v>
      </c>
      <c r="H58" s="389">
        <f t="shared" si="20"/>
        <v>-248</v>
      </c>
      <c r="I58" s="389">
        <f t="shared" si="20"/>
        <v>-246</v>
      </c>
      <c r="J58" s="389">
        <f t="shared" si="20"/>
        <v>-244</v>
      </c>
    </row>
    <row r="59" spans="1:10" ht="34.5" customHeight="1">
      <c r="A59" s="388" t="s">
        <v>269</v>
      </c>
      <c r="B59" s="243">
        <v>3350</v>
      </c>
      <c r="C59" s="335" t="s">
        <v>200</v>
      </c>
      <c r="D59" s="384">
        <v>0</v>
      </c>
      <c r="E59" s="183" t="s">
        <v>200</v>
      </c>
      <c r="F59" s="104">
        <f t="shared" si="15"/>
        <v>0</v>
      </c>
      <c r="G59" s="183" t="s">
        <v>200</v>
      </c>
      <c r="H59" s="183" t="s">
        <v>200</v>
      </c>
      <c r="I59" s="183" t="s">
        <v>200</v>
      </c>
      <c r="J59" s="183" t="s">
        <v>200</v>
      </c>
    </row>
    <row r="60" spans="1:10" ht="39" customHeight="1">
      <c r="A60" s="388" t="s">
        <v>415</v>
      </c>
      <c r="B60" s="243">
        <v>3360</v>
      </c>
      <c r="C60" s="334">
        <v>-905</v>
      </c>
      <c r="D60" s="384">
        <v>-1282</v>
      </c>
      <c r="E60" s="384">
        <v>-964</v>
      </c>
      <c r="F60" s="104">
        <f t="shared" si="15"/>
        <v>-916</v>
      </c>
      <c r="G60" s="104">
        <v>-229</v>
      </c>
      <c r="H60" s="104">
        <v>-229</v>
      </c>
      <c r="I60" s="104">
        <v>-229</v>
      </c>
      <c r="J60" s="104">
        <v>-229</v>
      </c>
    </row>
    <row r="61" spans="1:10" ht="36" customHeight="1">
      <c r="A61" s="388" t="s">
        <v>386</v>
      </c>
      <c r="B61" s="243">
        <v>3370</v>
      </c>
      <c r="C61" s="334">
        <v>-72</v>
      </c>
      <c r="D61" s="384">
        <v>0</v>
      </c>
      <c r="E61" s="384">
        <v>0</v>
      </c>
      <c r="F61" s="104">
        <f t="shared" si="15"/>
        <v>0</v>
      </c>
      <c r="G61" s="104">
        <v>0</v>
      </c>
      <c r="H61" s="104">
        <v>0</v>
      </c>
      <c r="I61" s="104">
        <v>0</v>
      </c>
      <c r="J61" s="104">
        <v>0</v>
      </c>
    </row>
    <row r="62" spans="1:10" ht="49.5" customHeight="1">
      <c r="A62" s="388" t="s">
        <v>387</v>
      </c>
      <c r="B62" s="243">
        <v>3380</v>
      </c>
      <c r="C62" s="334">
        <v>-253</v>
      </c>
      <c r="D62" s="384">
        <v>-215</v>
      </c>
      <c r="E62" s="384">
        <v>-160</v>
      </c>
      <c r="F62" s="104">
        <f t="shared" si="15"/>
        <v>-72</v>
      </c>
      <c r="G62" s="100">
        <v>-21</v>
      </c>
      <c r="H62" s="100">
        <v>-19</v>
      </c>
      <c r="I62" s="100">
        <v>-17</v>
      </c>
      <c r="J62" s="100">
        <v>-15</v>
      </c>
    </row>
    <row r="63" spans="1:10" ht="34.5" customHeight="1">
      <c r="A63" s="388" t="s">
        <v>310</v>
      </c>
      <c r="B63" s="243">
        <v>3390</v>
      </c>
      <c r="C63" s="334">
        <v>0</v>
      </c>
      <c r="D63" s="384">
        <v>0</v>
      </c>
      <c r="E63" s="384">
        <v>0</v>
      </c>
      <c r="F63" s="104">
        <f t="shared" si="15"/>
        <v>0</v>
      </c>
      <c r="G63" s="183" t="s">
        <v>200</v>
      </c>
      <c r="H63" s="183" t="s">
        <v>200</v>
      </c>
      <c r="I63" s="183" t="s">
        <v>200</v>
      </c>
      <c r="J63" s="183" t="s">
        <v>200</v>
      </c>
    </row>
    <row r="64" spans="1:10" ht="31.5" customHeight="1">
      <c r="A64" s="241" t="s">
        <v>115</v>
      </c>
      <c r="B64" s="242">
        <v>3395</v>
      </c>
      <c r="C64" s="289">
        <f>SUM(C54,C58)</f>
        <v>-1230</v>
      </c>
      <c r="D64" s="141">
        <f t="shared" ref="D64" si="21">SUM(D54,D58)</f>
        <v>-1497</v>
      </c>
      <c r="E64" s="389">
        <f>SUM(E54,E58)</f>
        <v>-1124</v>
      </c>
      <c r="F64" s="389">
        <f>SUM(G64:J64)</f>
        <v>-988</v>
      </c>
      <c r="G64" s="389">
        <f>SUM(G54,G58)</f>
        <v>-250</v>
      </c>
      <c r="H64" s="389">
        <f>SUM(H54,H58)</f>
        <v>-248</v>
      </c>
      <c r="I64" s="389">
        <f>SUM(I54,I58)</f>
        <v>-246</v>
      </c>
      <c r="J64" s="389">
        <f>SUM(J54,J58)</f>
        <v>-244</v>
      </c>
    </row>
    <row r="65" spans="1:10" ht="30" customHeight="1">
      <c r="A65" s="241" t="s">
        <v>28</v>
      </c>
      <c r="B65" s="242">
        <v>3400</v>
      </c>
      <c r="C65" s="289">
        <f>SUM(C34,C52,C64)</f>
        <v>1</v>
      </c>
      <c r="D65" s="141">
        <f t="shared" ref="D65" si="22">SUM(D34,D52,D64)</f>
        <v>340</v>
      </c>
      <c r="E65" s="389">
        <f>SUM(E34,E52,E64)</f>
        <v>-146</v>
      </c>
      <c r="F65" s="389">
        <f t="shared" ref="F65:J65" si="23">SUM(F34,F52,F64)</f>
        <v>289</v>
      </c>
      <c r="G65" s="389">
        <f t="shared" si="23"/>
        <v>361</v>
      </c>
      <c r="H65" s="389">
        <f t="shared" si="23"/>
        <v>26</v>
      </c>
      <c r="I65" s="389">
        <f t="shared" si="23"/>
        <v>-167</v>
      </c>
      <c r="J65" s="389">
        <f t="shared" si="23"/>
        <v>69</v>
      </c>
    </row>
    <row r="66" spans="1:10" ht="37.5" customHeight="1">
      <c r="A66" s="388" t="s">
        <v>388</v>
      </c>
      <c r="B66" s="243">
        <v>3405</v>
      </c>
      <c r="C66" s="290">
        <v>182</v>
      </c>
      <c r="D66" s="384">
        <v>46</v>
      </c>
      <c r="E66" s="384">
        <v>183</v>
      </c>
      <c r="F66" s="384">
        <v>37</v>
      </c>
      <c r="G66" s="384">
        <f>F66</f>
        <v>37</v>
      </c>
      <c r="H66" s="384">
        <f>G68</f>
        <v>398</v>
      </c>
      <c r="I66" s="384">
        <f>H68</f>
        <v>424</v>
      </c>
      <c r="J66" s="384">
        <f>I68</f>
        <v>257</v>
      </c>
    </row>
    <row r="67" spans="1:10" ht="34.5" customHeight="1">
      <c r="A67" s="388" t="s">
        <v>117</v>
      </c>
      <c r="B67" s="243">
        <v>3410</v>
      </c>
      <c r="C67" s="289">
        <v>0</v>
      </c>
      <c r="D67" s="183">
        <v>0</v>
      </c>
      <c r="E67" s="384"/>
      <c r="F67" s="183">
        <f>SUM(G67:J67)</f>
        <v>0</v>
      </c>
      <c r="G67" s="183"/>
      <c r="H67" s="183"/>
      <c r="I67" s="183"/>
      <c r="J67" s="183"/>
    </row>
    <row r="68" spans="1:10" ht="36" customHeight="1">
      <c r="A68" s="159" t="s">
        <v>389</v>
      </c>
      <c r="B68" s="249">
        <v>3415</v>
      </c>
      <c r="C68" s="289">
        <f t="shared" ref="C68" si="24">SUM(C66,C65,C67)</f>
        <v>183</v>
      </c>
      <c r="D68" s="141">
        <f t="shared" ref="D68" si="25">SUM(D66,D65,D67)</f>
        <v>386</v>
      </c>
      <c r="E68" s="389">
        <f>SUM(E66,E65,E67)</f>
        <v>37</v>
      </c>
      <c r="F68" s="389">
        <f t="shared" ref="F68:J68" si="26">SUM(F66,F65,F67)</f>
        <v>326</v>
      </c>
      <c r="G68" s="389">
        <f t="shared" si="26"/>
        <v>398</v>
      </c>
      <c r="H68" s="389">
        <f t="shared" si="26"/>
        <v>424</v>
      </c>
      <c r="I68" s="389">
        <f t="shared" si="26"/>
        <v>257</v>
      </c>
      <c r="J68" s="389">
        <f t="shared" si="26"/>
        <v>326</v>
      </c>
    </row>
    <row r="69" spans="1:10" s="254" customFormat="1" ht="20.100000000000001" customHeight="1">
      <c r="A69" s="38"/>
      <c r="B69" s="250"/>
      <c r="C69" s="251"/>
      <c r="D69" s="252"/>
      <c r="E69" s="252"/>
      <c r="F69" s="253"/>
      <c r="G69" s="252"/>
      <c r="H69" s="252"/>
      <c r="I69" s="252"/>
      <c r="J69" s="252"/>
    </row>
    <row r="70" spans="1:10" s="33" customFormat="1" ht="34.5" customHeight="1">
      <c r="A70" s="215" t="s">
        <v>508</v>
      </c>
      <c r="B70" s="232"/>
      <c r="C70" s="532" t="s">
        <v>86</v>
      </c>
      <c r="D70" s="533"/>
      <c r="E70" s="533"/>
      <c r="F70" s="533"/>
      <c r="G70" s="233"/>
      <c r="H70" s="468" t="s">
        <v>569</v>
      </c>
      <c r="I70" s="468"/>
      <c r="J70" s="468"/>
    </row>
    <row r="71" spans="1:10" ht="36" customHeight="1">
      <c r="A71" s="381" t="s">
        <v>366</v>
      </c>
      <c r="B71" s="33"/>
      <c r="C71" s="527" t="s">
        <v>69</v>
      </c>
      <c r="D71" s="527"/>
      <c r="E71" s="527"/>
      <c r="F71" s="527"/>
      <c r="G71" s="234"/>
      <c r="H71" s="465" t="s">
        <v>573</v>
      </c>
      <c r="I71" s="465"/>
      <c r="J71" s="465"/>
    </row>
    <row r="72" spans="1:10">
      <c r="C72" s="34"/>
    </row>
    <row r="73" spans="1:10">
      <c r="C73" s="34"/>
    </row>
    <row r="74" spans="1:10">
      <c r="C74" s="34"/>
    </row>
    <row r="75" spans="1:10">
      <c r="C75" s="34"/>
    </row>
    <row r="76" spans="1:10">
      <c r="C76" s="34"/>
    </row>
    <row r="77" spans="1:10">
      <c r="C77" s="34"/>
    </row>
    <row r="78" spans="1:10">
      <c r="C78" s="34"/>
    </row>
    <row r="79" spans="1:10">
      <c r="C79" s="34"/>
    </row>
    <row r="80" spans="1:10">
      <c r="C80" s="34"/>
    </row>
    <row r="81" spans="3:3">
      <c r="C81" s="34"/>
    </row>
    <row r="82" spans="3:3">
      <c r="C82" s="34"/>
    </row>
    <row r="83" spans="3:3">
      <c r="C83" s="34"/>
    </row>
    <row r="84" spans="3:3">
      <c r="C84" s="34"/>
    </row>
    <row r="85" spans="3:3">
      <c r="C85" s="34"/>
    </row>
    <row r="86" spans="3:3">
      <c r="C86" s="34"/>
    </row>
    <row r="87" spans="3:3">
      <c r="C87" s="34"/>
    </row>
    <row r="88" spans="3:3">
      <c r="C88" s="34"/>
    </row>
    <row r="89" spans="3:3">
      <c r="C89" s="34"/>
    </row>
    <row r="90" spans="3:3">
      <c r="C90" s="34"/>
    </row>
    <row r="91" spans="3:3">
      <c r="C91" s="34"/>
    </row>
    <row r="92" spans="3:3">
      <c r="C92" s="34"/>
    </row>
    <row r="93" spans="3:3">
      <c r="C93" s="34"/>
    </row>
    <row r="94" spans="3:3">
      <c r="C94" s="34"/>
    </row>
    <row r="95" spans="3:3">
      <c r="C95" s="34"/>
    </row>
    <row r="96" spans="3:3">
      <c r="C96" s="34"/>
    </row>
    <row r="97" spans="3:3">
      <c r="C97" s="34"/>
    </row>
    <row r="98" spans="3:3">
      <c r="C98" s="34"/>
    </row>
    <row r="99" spans="3:3">
      <c r="C99" s="34"/>
    </row>
    <row r="100" spans="3:3">
      <c r="C100" s="34"/>
    </row>
    <row r="101" spans="3:3">
      <c r="C101" s="34"/>
    </row>
    <row r="102" spans="3:3">
      <c r="C102" s="34"/>
    </row>
  </sheetData>
  <mergeCells count="12">
    <mergeCell ref="C71:F71"/>
    <mergeCell ref="H71:J71"/>
    <mergeCell ref="C70:F70"/>
    <mergeCell ref="H70:J70"/>
    <mergeCell ref="A2:J2"/>
    <mergeCell ref="A4:A5"/>
    <mergeCell ref="B4:B5"/>
    <mergeCell ref="C4:C5"/>
    <mergeCell ref="D4:D5"/>
    <mergeCell ref="E4:E5"/>
    <mergeCell ref="F4:F5"/>
    <mergeCell ref="G4:J4"/>
  </mergeCells>
  <phoneticPr fontId="4" type="noConversion"/>
  <pageMargins left="0.59055118110236227" right="0.59055118110236227" top="0.98425196850393704" bottom="0.59055118110236227" header="0" footer="0"/>
  <pageSetup paperSize="9" scale="55" orientation="landscape" r:id="rId1"/>
  <headerFooter alignWithMargins="0"/>
  <ignoredErrors>
    <ignoredError sqref="F18 F34 F36 F52 F56 F60 F54 F64 F8 F41:F44 F58 F21" formula="1"/>
    <ignoredError sqref="D5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302"/>
  <sheetViews>
    <sheetView zoomScale="67" zoomScaleNormal="67" zoomScaleSheetLayoutView="70" workbookViewId="0">
      <selection activeCell="U14" sqref="U14"/>
    </sheetView>
  </sheetViews>
  <sheetFormatPr defaultRowHeight="20.25"/>
  <cols>
    <col min="1" max="1" width="69.85546875" style="3" customWidth="1"/>
    <col min="2" max="2" width="12" style="370" customWidth="1"/>
    <col min="3" max="3" width="16.140625" style="370" customWidth="1"/>
    <col min="4" max="4" width="16.7109375" style="370" customWidth="1"/>
    <col min="5" max="5" width="16.140625" style="370" customWidth="1"/>
    <col min="6" max="6" width="16" style="370" customWidth="1"/>
    <col min="7" max="7" width="16.28515625" style="33" customWidth="1"/>
    <col min="8" max="8" width="16.85546875" style="33" customWidth="1"/>
    <col min="9" max="9" width="16.140625" style="33" customWidth="1"/>
    <col min="10" max="10" width="16.42578125" style="33" customWidth="1"/>
    <col min="11" max="16384" width="9.140625" style="3"/>
  </cols>
  <sheetData>
    <row r="2" spans="1:10" ht="22.5">
      <c r="A2" s="568" t="s">
        <v>426</v>
      </c>
      <c r="B2" s="568"/>
      <c r="C2" s="568"/>
      <c r="D2" s="568"/>
      <c r="E2" s="568"/>
      <c r="F2" s="568"/>
      <c r="G2" s="568"/>
      <c r="H2" s="568"/>
    </row>
    <row r="3" spans="1:10">
      <c r="A3" s="368"/>
      <c r="B3" s="149"/>
      <c r="C3" s="375"/>
      <c r="D3" s="375"/>
      <c r="E3" s="375"/>
      <c r="F3" s="149"/>
      <c r="G3" s="375"/>
      <c r="H3" s="375"/>
      <c r="J3" s="150" t="s">
        <v>401</v>
      </c>
    </row>
    <row r="4" spans="1:10" ht="41.25" customHeight="1">
      <c r="A4" s="515" t="s">
        <v>164</v>
      </c>
      <c r="B4" s="569" t="s">
        <v>17</v>
      </c>
      <c r="C4" s="504" t="s">
        <v>570</v>
      </c>
      <c r="D4" s="504" t="s">
        <v>571</v>
      </c>
      <c r="E4" s="506" t="s">
        <v>566</v>
      </c>
      <c r="F4" s="504" t="s">
        <v>572</v>
      </c>
      <c r="G4" s="571" t="s">
        <v>334</v>
      </c>
      <c r="H4" s="572"/>
      <c r="I4" s="572"/>
      <c r="J4" s="573"/>
    </row>
    <row r="5" spans="1:10" ht="64.5" customHeight="1">
      <c r="A5" s="516"/>
      <c r="B5" s="570"/>
      <c r="C5" s="505"/>
      <c r="D5" s="505"/>
      <c r="E5" s="507"/>
      <c r="F5" s="505"/>
      <c r="G5" s="376" t="s">
        <v>127</v>
      </c>
      <c r="H5" s="376" t="s">
        <v>128</v>
      </c>
      <c r="I5" s="376" t="s">
        <v>129</v>
      </c>
      <c r="J5" s="376" t="s">
        <v>63</v>
      </c>
    </row>
    <row r="6" spans="1:10" ht="23.25" customHeight="1">
      <c r="A6" s="392">
        <v>1</v>
      </c>
      <c r="B6" s="374">
        <v>2</v>
      </c>
      <c r="C6" s="374">
        <v>3</v>
      </c>
      <c r="D6" s="374">
        <v>4</v>
      </c>
      <c r="E6" s="374">
        <v>5</v>
      </c>
      <c r="F6" s="374">
        <v>6</v>
      </c>
      <c r="G6" s="374">
        <v>7</v>
      </c>
      <c r="H6" s="374">
        <v>8</v>
      </c>
      <c r="I6" s="372">
        <v>9</v>
      </c>
      <c r="J6" s="372">
        <v>10</v>
      </c>
    </row>
    <row r="7" spans="1:10" ht="30.75" customHeight="1">
      <c r="A7" s="219" t="s">
        <v>111</v>
      </c>
      <c r="B7" s="374"/>
      <c r="C7" s="384"/>
      <c r="D7" s="384"/>
      <c r="E7" s="384"/>
      <c r="F7" s="384"/>
      <c r="G7" s="384"/>
      <c r="H7" s="384"/>
      <c r="I7" s="127"/>
      <c r="J7" s="127"/>
    </row>
    <row r="8" spans="1:10" ht="39.75" customHeight="1">
      <c r="A8" s="255" t="s">
        <v>406</v>
      </c>
      <c r="B8" s="387"/>
      <c r="C8" s="389">
        <f t="shared" ref="C8:J8" si="0">C9+C17</f>
        <v>7313</v>
      </c>
      <c r="D8" s="389">
        <f t="shared" si="0"/>
        <v>6000</v>
      </c>
      <c r="E8" s="389">
        <f t="shared" si="0"/>
        <v>2663</v>
      </c>
      <c r="F8" s="389">
        <f t="shared" si="0"/>
        <v>3393</v>
      </c>
      <c r="G8" s="384">
        <f t="shared" si="0"/>
        <v>795</v>
      </c>
      <c r="H8" s="384">
        <f t="shared" si="0"/>
        <v>1438</v>
      </c>
      <c r="I8" s="384">
        <f t="shared" si="0"/>
        <v>565</v>
      </c>
      <c r="J8" s="384">
        <f t="shared" si="0"/>
        <v>595</v>
      </c>
    </row>
    <row r="9" spans="1:10" ht="34.5" customHeight="1">
      <c r="A9" s="388" t="s">
        <v>624</v>
      </c>
      <c r="B9" s="249">
        <v>3030</v>
      </c>
      <c r="C9" s="256">
        <f>SUM(C11:C13)</f>
        <v>960</v>
      </c>
      <c r="D9" s="256">
        <v>0</v>
      </c>
      <c r="E9" s="256">
        <f>SUM(E11:E13)</f>
        <v>0</v>
      </c>
      <c r="F9" s="460">
        <f>SUM(G9:J9)</f>
        <v>843</v>
      </c>
      <c r="G9" s="256">
        <v>0</v>
      </c>
      <c r="H9" s="459">
        <v>843</v>
      </c>
      <c r="I9" s="257">
        <v>0</v>
      </c>
      <c r="J9" s="257">
        <v>0</v>
      </c>
    </row>
    <row r="10" spans="1:10" ht="88.5" customHeight="1">
      <c r="A10" s="453" t="s">
        <v>625</v>
      </c>
      <c r="B10" s="454"/>
      <c r="C10" s="458">
        <v>960</v>
      </c>
      <c r="D10" s="455"/>
      <c r="E10" s="455"/>
      <c r="F10" s="455"/>
      <c r="G10" s="455"/>
      <c r="H10" s="455"/>
      <c r="I10" s="456"/>
      <c r="J10" s="456"/>
    </row>
    <row r="11" spans="1:10" ht="29.25" customHeight="1">
      <c r="A11" s="258" t="s">
        <v>513</v>
      </c>
      <c r="B11" s="259"/>
      <c r="C11" s="152">
        <v>781</v>
      </c>
      <c r="D11" s="152">
        <v>0</v>
      </c>
      <c r="E11" s="152">
        <v>0</v>
      </c>
      <c r="F11" s="152">
        <v>0</v>
      </c>
      <c r="G11" s="152">
        <v>0</v>
      </c>
      <c r="H11" s="152">
        <v>0</v>
      </c>
      <c r="I11" s="257">
        <v>0</v>
      </c>
      <c r="J11" s="257">
        <v>0</v>
      </c>
    </row>
    <row r="12" spans="1:10" ht="30" customHeight="1">
      <c r="A12" s="258" t="s">
        <v>514</v>
      </c>
      <c r="B12" s="259"/>
      <c r="C12" s="152">
        <v>75</v>
      </c>
      <c r="D12" s="152">
        <v>0</v>
      </c>
      <c r="E12" s="152">
        <v>0</v>
      </c>
      <c r="F12" s="152">
        <v>0</v>
      </c>
      <c r="G12" s="152">
        <v>0</v>
      </c>
      <c r="H12" s="152">
        <v>0</v>
      </c>
      <c r="I12" s="257">
        <v>0</v>
      </c>
      <c r="J12" s="257">
        <v>0</v>
      </c>
    </row>
    <row r="13" spans="1:10" ht="28.5" customHeight="1">
      <c r="A13" s="258" t="s">
        <v>515</v>
      </c>
      <c r="B13" s="260"/>
      <c r="C13" s="152">
        <v>104</v>
      </c>
      <c r="D13" s="152">
        <v>0</v>
      </c>
      <c r="E13" s="152">
        <v>0</v>
      </c>
      <c r="F13" s="152">
        <v>0</v>
      </c>
      <c r="G13" s="152">
        <v>0</v>
      </c>
      <c r="H13" s="152">
        <v>0</v>
      </c>
      <c r="I13" s="257">
        <v>0</v>
      </c>
      <c r="J13" s="257">
        <v>0</v>
      </c>
    </row>
    <row r="14" spans="1:10" ht="138.75" customHeight="1">
      <c r="A14" s="453" t="s">
        <v>626</v>
      </c>
      <c r="B14" s="457"/>
      <c r="C14" s="458">
        <v>0</v>
      </c>
      <c r="D14" s="458">
        <v>0</v>
      </c>
      <c r="E14" s="458">
        <v>0</v>
      </c>
      <c r="F14" s="461">
        <f>SUM(G14:J14)</f>
        <v>843</v>
      </c>
      <c r="G14" s="461">
        <v>0</v>
      </c>
      <c r="H14" s="461">
        <v>843</v>
      </c>
      <c r="I14" s="456">
        <v>0</v>
      </c>
      <c r="J14" s="456">
        <v>0</v>
      </c>
    </row>
    <row r="15" spans="1:10" ht="28.5" customHeight="1">
      <c r="A15" s="453" t="s">
        <v>627</v>
      </c>
      <c r="B15" s="457"/>
      <c r="C15" s="458">
        <v>0</v>
      </c>
      <c r="D15" s="458">
        <v>0</v>
      </c>
      <c r="E15" s="458">
        <v>0</v>
      </c>
      <c r="F15" s="461">
        <f>SUM(G15:J15)</f>
        <v>695</v>
      </c>
      <c r="G15" s="461">
        <v>0</v>
      </c>
      <c r="H15" s="461">
        <v>695</v>
      </c>
      <c r="I15" s="456">
        <v>0</v>
      </c>
      <c r="J15" s="456">
        <v>0</v>
      </c>
    </row>
    <row r="16" spans="1:10" ht="28.5" customHeight="1">
      <c r="A16" s="453" t="s">
        <v>628</v>
      </c>
      <c r="B16" s="457"/>
      <c r="C16" s="458">
        <v>0</v>
      </c>
      <c r="D16" s="458">
        <v>0</v>
      </c>
      <c r="E16" s="458">
        <v>0</v>
      </c>
      <c r="F16" s="461">
        <f>SUM(G16:J16)</f>
        <v>148</v>
      </c>
      <c r="G16" s="461">
        <v>0</v>
      </c>
      <c r="H16" s="461">
        <v>148</v>
      </c>
      <c r="I16" s="456">
        <v>0</v>
      </c>
      <c r="J16" s="456">
        <v>0</v>
      </c>
    </row>
    <row r="17" spans="1:10" ht="27" customHeight="1">
      <c r="A17" s="261" t="s">
        <v>411</v>
      </c>
      <c r="B17" s="387">
        <v>3080</v>
      </c>
      <c r="C17" s="389">
        <f>SUM(C18:C21)</f>
        <v>6353</v>
      </c>
      <c r="D17" s="389">
        <f>SUM(D18:D21)</f>
        <v>6000</v>
      </c>
      <c r="E17" s="389">
        <f t="shared" ref="E17:J17" si="1">SUM(E18:E21)</f>
        <v>2663</v>
      </c>
      <c r="F17" s="389">
        <f t="shared" si="1"/>
        <v>2550</v>
      </c>
      <c r="G17" s="384">
        <f t="shared" si="1"/>
        <v>795</v>
      </c>
      <c r="H17" s="384">
        <f t="shared" si="1"/>
        <v>595</v>
      </c>
      <c r="I17" s="384">
        <f t="shared" si="1"/>
        <v>565</v>
      </c>
      <c r="J17" s="384">
        <f t="shared" si="1"/>
        <v>595</v>
      </c>
    </row>
    <row r="18" spans="1:10" ht="56.25" customHeight="1">
      <c r="A18" s="390" t="s">
        <v>485</v>
      </c>
      <c r="B18" s="387"/>
      <c r="C18" s="290">
        <v>397</v>
      </c>
      <c r="D18" s="389">
        <v>0</v>
      </c>
      <c r="E18" s="384">
        <v>448</v>
      </c>
      <c r="F18" s="389">
        <v>0</v>
      </c>
      <c r="G18" s="389">
        <v>0</v>
      </c>
      <c r="H18" s="389">
        <v>0</v>
      </c>
      <c r="I18" s="389">
        <v>0</v>
      </c>
      <c r="J18" s="389">
        <v>0</v>
      </c>
    </row>
    <row r="19" spans="1:10" ht="27" customHeight="1">
      <c r="A19" s="390" t="s">
        <v>486</v>
      </c>
      <c r="B19" s="387"/>
      <c r="C19" s="290">
        <v>205</v>
      </c>
      <c r="D19" s="99">
        <v>200</v>
      </c>
      <c r="E19" s="99">
        <v>155</v>
      </c>
      <c r="F19" s="99">
        <f>SUM(G19:J19)</f>
        <v>160</v>
      </c>
      <c r="G19" s="99">
        <v>40</v>
      </c>
      <c r="H19" s="99">
        <v>40</v>
      </c>
      <c r="I19" s="99">
        <v>40</v>
      </c>
      <c r="J19" s="99">
        <v>40</v>
      </c>
    </row>
    <row r="20" spans="1:10" ht="24.75" customHeight="1">
      <c r="A20" s="390" t="s">
        <v>577</v>
      </c>
      <c r="B20" s="374"/>
      <c r="C20" s="290">
        <v>2</v>
      </c>
      <c r="D20" s="384">
        <v>4</v>
      </c>
      <c r="E20" s="384">
        <v>0</v>
      </c>
      <c r="F20" s="384">
        <f>SUM(G20:J20)</f>
        <v>0</v>
      </c>
      <c r="G20" s="384">
        <v>0</v>
      </c>
      <c r="H20" s="384">
        <v>0</v>
      </c>
      <c r="I20" s="127">
        <v>0</v>
      </c>
      <c r="J20" s="127">
        <v>0</v>
      </c>
    </row>
    <row r="21" spans="1:10" ht="24.75" customHeight="1">
      <c r="A21" s="390" t="s">
        <v>487</v>
      </c>
      <c r="B21" s="374"/>
      <c r="C21" s="290">
        <v>5749</v>
      </c>
      <c r="D21" s="384">
        <v>5796</v>
      </c>
      <c r="E21" s="99">
        <v>2060</v>
      </c>
      <c r="F21" s="384">
        <f>SUM(G21:J21)</f>
        <v>2390</v>
      </c>
      <c r="G21" s="384">
        <v>755</v>
      </c>
      <c r="H21" s="384">
        <v>555</v>
      </c>
      <c r="I21" s="384">
        <v>525</v>
      </c>
      <c r="J21" s="384">
        <v>555</v>
      </c>
    </row>
    <row r="22" spans="1:10" s="31" customFormat="1" ht="27" customHeight="1">
      <c r="A22" s="255" t="s">
        <v>255</v>
      </c>
      <c r="B22" s="249"/>
      <c r="C22" s="389"/>
      <c r="D22" s="389"/>
      <c r="E22" s="389"/>
      <c r="F22" s="389"/>
      <c r="G22" s="389"/>
      <c r="H22" s="389"/>
      <c r="I22" s="262"/>
      <c r="J22" s="262"/>
    </row>
    <row r="23" spans="1:10" s="31" customFormat="1" ht="27" customHeight="1">
      <c r="A23" s="261" t="s">
        <v>247</v>
      </c>
      <c r="B23" s="249">
        <v>3160</v>
      </c>
      <c r="C23" s="101">
        <f t="shared" ref="C23:J23" si="2">SUM(C24:C28)</f>
        <v>-328</v>
      </c>
      <c r="D23" s="101">
        <f t="shared" si="2"/>
        <v>-281</v>
      </c>
      <c r="E23" s="101">
        <f t="shared" si="2"/>
        <v>-336</v>
      </c>
      <c r="F23" s="101">
        <f t="shared" si="2"/>
        <v>-348</v>
      </c>
      <c r="G23" s="101">
        <f t="shared" si="2"/>
        <v>-87</v>
      </c>
      <c r="H23" s="101">
        <f t="shared" si="2"/>
        <v>-87</v>
      </c>
      <c r="I23" s="101">
        <f t="shared" si="2"/>
        <v>-87</v>
      </c>
      <c r="J23" s="101">
        <f t="shared" si="2"/>
        <v>-87</v>
      </c>
    </row>
    <row r="24" spans="1:10" s="31" customFormat="1" ht="27" customHeight="1">
      <c r="A24" s="390" t="s">
        <v>488</v>
      </c>
      <c r="B24" s="249"/>
      <c r="C24" s="100">
        <v>-4</v>
      </c>
      <c r="D24" s="100">
        <v>0</v>
      </c>
      <c r="E24" s="100">
        <v>0</v>
      </c>
      <c r="F24" s="100">
        <f>SUM(G24:J24)</f>
        <v>0</v>
      </c>
      <c r="G24" s="100">
        <v>0</v>
      </c>
      <c r="H24" s="100">
        <v>0</v>
      </c>
      <c r="I24" s="100">
        <v>0</v>
      </c>
      <c r="J24" s="100">
        <v>0</v>
      </c>
    </row>
    <row r="25" spans="1:10" s="31" customFormat="1" ht="27.75" customHeight="1">
      <c r="A25" s="390" t="s">
        <v>489</v>
      </c>
      <c r="B25" s="249"/>
      <c r="C25" s="100">
        <v>-92</v>
      </c>
      <c r="D25" s="100">
        <v>0</v>
      </c>
      <c r="E25" s="100">
        <v>-108</v>
      </c>
      <c r="F25" s="100">
        <f>SUM(G25:J25)</f>
        <v>-108</v>
      </c>
      <c r="G25" s="100">
        <v>-27</v>
      </c>
      <c r="H25" s="100">
        <v>-27</v>
      </c>
      <c r="I25" s="100">
        <v>-27</v>
      </c>
      <c r="J25" s="100">
        <v>-27</v>
      </c>
    </row>
    <row r="26" spans="1:10" s="31" customFormat="1" ht="27" customHeight="1">
      <c r="A26" s="390" t="s">
        <v>490</v>
      </c>
      <c r="B26" s="249"/>
      <c r="C26" s="100">
        <v>-25</v>
      </c>
      <c r="D26" s="100">
        <v>-155</v>
      </c>
      <c r="E26" s="100">
        <v>-30</v>
      </c>
      <c r="F26" s="100">
        <f>SUM(G26:J26)</f>
        <v>-32</v>
      </c>
      <c r="G26" s="100">
        <v>-8</v>
      </c>
      <c r="H26" s="100">
        <v>-8</v>
      </c>
      <c r="I26" s="100">
        <v>-8</v>
      </c>
      <c r="J26" s="100">
        <v>-8</v>
      </c>
    </row>
    <row r="27" spans="1:10" s="31" customFormat="1" ht="30" customHeight="1">
      <c r="A27" s="390" t="s">
        <v>491</v>
      </c>
      <c r="B27" s="243"/>
      <c r="C27" s="100">
        <v>-206</v>
      </c>
      <c r="D27" s="100">
        <v>-126</v>
      </c>
      <c r="E27" s="100">
        <v>-198</v>
      </c>
      <c r="F27" s="100">
        <f>SUM(G27:J27)</f>
        <v>-208</v>
      </c>
      <c r="G27" s="100">
        <v>-52</v>
      </c>
      <c r="H27" s="100">
        <v>-52</v>
      </c>
      <c r="I27" s="100">
        <v>-52</v>
      </c>
      <c r="J27" s="100">
        <v>-52</v>
      </c>
    </row>
    <row r="28" spans="1:10" s="31" customFormat="1" ht="25.5" customHeight="1">
      <c r="A28" s="295" t="s">
        <v>530</v>
      </c>
      <c r="B28" s="285"/>
      <c r="C28" s="100">
        <v>-1</v>
      </c>
      <c r="D28" s="286">
        <v>0</v>
      </c>
      <c r="E28" s="286">
        <v>0</v>
      </c>
      <c r="F28" s="286"/>
      <c r="G28" s="286"/>
      <c r="H28" s="286"/>
      <c r="I28" s="286"/>
      <c r="J28" s="286"/>
    </row>
    <row r="29" spans="1:10" s="31" customFormat="1" ht="45" customHeight="1">
      <c r="A29" s="219" t="s">
        <v>112</v>
      </c>
      <c r="B29" s="249"/>
      <c r="C29" s="389"/>
      <c r="D29" s="389"/>
      <c r="E29" s="389"/>
      <c r="F29" s="384"/>
      <c r="G29" s="389"/>
      <c r="H29" s="389"/>
      <c r="I29" s="389"/>
      <c r="J29" s="389"/>
    </row>
    <row r="30" spans="1:10" s="31" customFormat="1" ht="45" customHeight="1">
      <c r="A30" s="255" t="s">
        <v>262</v>
      </c>
      <c r="B30" s="249"/>
      <c r="C30" s="389"/>
      <c r="D30" s="389"/>
      <c r="E30" s="389"/>
      <c r="F30" s="384"/>
      <c r="G30" s="389"/>
      <c r="H30" s="389"/>
      <c r="I30" s="389"/>
      <c r="J30" s="389"/>
    </row>
    <row r="31" spans="1:10" s="31" customFormat="1" ht="38.25" customHeight="1">
      <c r="A31" s="263" t="s">
        <v>380</v>
      </c>
      <c r="B31" s="249"/>
      <c r="C31" s="389">
        <f>C32+C43+C59+C63+C71</f>
        <v>-893</v>
      </c>
      <c r="D31" s="389">
        <f>D32+D43+D59+D63+D71</f>
        <v>-256</v>
      </c>
      <c r="E31" s="389">
        <f>E32+E43+E59+E63+E71</f>
        <v>-645</v>
      </c>
      <c r="F31" s="389">
        <f>SUM(G31:J31)</f>
        <v>-100</v>
      </c>
      <c r="G31" s="389">
        <f>G32+G43+G59+G63+G71</f>
        <v>-25</v>
      </c>
      <c r="H31" s="389">
        <f>H32+H43+H59+H63+H71</f>
        <v>-25</v>
      </c>
      <c r="I31" s="389">
        <f>I32+I43+I59+I63+I71</f>
        <v>-25</v>
      </c>
      <c r="J31" s="389">
        <f>J32+J43+J59+J63+J71</f>
        <v>-25</v>
      </c>
    </row>
    <row r="32" spans="1:10" s="31" customFormat="1" ht="42.75" customHeight="1">
      <c r="A32" s="219" t="s">
        <v>439</v>
      </c>
      <c r="B32" s="249">
        <v>3272</v>
      </c>
      <c r="C32" s="101">
        <f>SUM(C33:C42)</f>
        <v>-297</v>
      </c>
      <c r="D32" s="101">
        <f>SUM(D33:D42)</f>
        <v>-56</v>
      </c>
      <c r="E32" s="101">
        <f>SUM(E33:E42)</f>
        <v>-470</v>
      </c>
      <c r="F32" s="101">
        <f t="shared" ref="F32:J32" si="3">SUM(F41:F42)</f>
        <v>0</v>
      </c>
      <c r="G32" s="101">
        <f t="shared" si="3"/>
        <v>0</v>
      </c>
      <c r="H32" s="101">
        <f t="shared" si="3"/>
        <v>0</v>
      </c>
      <c r="I32" s="101">
        <f t="shared" si="3"/>
        <v>0</v>
      </c>
      <c r="J32" s="101">
        <f t="shared" si="3"/>
        <v>0</v>
      </c>
    </row>
    <row r="33" spans="1:10" s="31" customFormat="1" ht="29.25" customHeight="1">
      <c r="A33" s="341" t="s">
        <v>550</v>
      </c>
      <c r="B33" s="249"/>
      <c r="C33" s="100">
        <v>-98</v>
      </c>
      <c r="D33" s="101">
        <v>0</v>
      </c>
      <c r="E33" s="101">
        <v>0</v>
      </c>
      <c r="F33" s="101">
        <v>0</v>
      </c>
      <c r="G33" s="101">
        <v>0</v>
      </c>
      <c r="H33" s="101">
        <v>0</v>
      </c>
      <c r="I33" s="101">
        <v>0</v>
      </c>
      <c r="J33" s="101">
        <v>0</v>
      </c>
    </row>
    <row r="34" spans="1:10" s="31" customFormat="1" ht="30" customHeight="1">
      <c r="A34" s="342" t="s">
        <v>554</v>
      </c>
      <c r="B34" s="249"/>
      <c r="C34" s="100">
        <v>-33</v>
      </c>
      <c r="D34" s="101">
        <v>0</v>
      </c>
      <c r="E34" s="100">
        <v>-70</v>
      </c>
      <c r="F34" s="101">
        <v>0</v>
      </c>
      <c r="G34" s="101">
        <v>0</v>
      </c>
      <c r="H34" s="101">
        <v>0</v>
      </c>
      <c r="I34" s="101">
        <v>0</v>
      </c>
      <c r="J34" s="101">
        <v>0</v>
      </c>
    </row>
    <row r="35" spans="1:10" s="31" customFormat="1" ht="29.25" customHeight="1">
      <c r="A35" s="343" t="s">
        <v>551</v>
      </c>
      <c r="B35" s="249"/>
      <c r="C35" s="100">
        <v>-61</v>
      </c>
      <c r="D35" s="101">
        <v>0</v>
      </c>
      <c r="E35" s="101">
        <v>0</v>
      </c>
      <c r="F35" s="101">
        <v>0</v>
      </c>
      <c r="G35" s="101">
        <v>0</v>
      </c>
      <c r="H35" s="101">
        <v>0</v>
      </c>
      <c r="I35" s="101">
        <v>0</v>
      </c>
      <c r="J35" s="101">
        <v>0</v>
      </c>
    </row>
    <row r="36" spans="1:10" s="31" customFormat="1" ht="29.25" customHeight="1">
      <c r="A36" s="342" t="s">
        <v>552</v>
      </c>
      <c r="B36" s="249"/>
      <c r="C36" s="100">
        <v>-46</v>
      </c>
      <c r="D36" s="101">
        <v>0</v>
      </c>
      <c r="E36" s="101">
        <v>0</v>
      </c>
      <c r="F36" s="101">
        <v>0</v>
      </c>
      <c r="G36" s="101">
        <v>0</v>
      </c>
      <c r="H36" s="101">
        <v>0</v>
      </c>
      <c r="I36" s="101">
        <v>0</v>
      </c>
      <c r="J36" s="101">
        <v>0</v>
      </c>
    </row>
    <row r="37" spans="1:10" s="31" customFormat="1" ht="27" customHeight="1">
      <c r="A37" s="342" t="s">
        <v>553</v>
      </c>
      <c r="B37" s="249"/>
      <c r="C37" s="100">
        <v>-38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0</v>
      </c>
      <c r="J37" s="101">
        <v>0</v>
      </c>
    </row>
    <row r="38" spans="1:10" s="31" customFormat="1" ht="29.25" customHeight="1">
      <c r="A38" s="342" t="s">
        <v>555</v>
      </c>
      <c r="B38" s="249"/>
      <c r="C38" s="100">
        <v>-21</v>
      </c>
      <c r="D38" s="101">
        <v>0</v>
      </c>
      <c r="E38" s="101">
        <v>0</v>
      </c>
      <c r="F38" s="101">
        <v>0</v>
      </c>
      <c r="G38" s="101">
        <v>0</v>
      </c>
      <c r="H38" s="101">
        <v>0</v>
      </c>
      <c r="I38" s="101">
        <v>0</v>
      </c>
      <c r="J38" s="101">
        <v>0</v>
      </c>
    </row>
    <row r="39" spans="1:10" s="31" customFormat="1" ht="27.75" customHeight="1">
      <c r="A39" s="411" t="s">
        <v>609</v>
      </c>
      <c r="B39" s="249"/>
      <c r="C39" s="100">
        <v>0</v>
      </c>
      <c r="D39" s="101">
        <v>0</v>
      </c>
      <c r="E39" s="100">
        <v>-125</v>
      </c>
      <c r="F39" s="101">
        <v>0</v>
      </c>
      <c r="G39" s="101">
        <v>0</v>
      </c>
      <c r="H39" s="101">
        <v>0</v>
      </c>
      <c r="I39" s="101">
        <v>0</v>
      </c>
      <c r="J39" s="101">
        <v>0</v>
      </c>
    </row>
    <row r="40" spans="1:10" s="31" customFormat="1" ht="27" customHeight="1">
      <c r="A40" s="411" t="s">
        <v>607</v>
      </c>
      <c r="B40" s="249"/>
      <c r="C40" s="100">
        <v>0</v>
      </c>
      <c r="D40" s="101">
        <v>0</v>
      </c>
      <c r="E40" s="100">
        <v>-216</v>
      </c>
      <c r="F40" s="101">
        <v>0</v>
      </c>
      <c r="G40" s="101">
        <v>0</v>
      </c>
      <c r="H40" s="101">
        <v>0</v>
      </c>
      <c r="I40" s="101">
        <v>0</v>
      </c>
      <c r="J40" s="101">
        <v>0</v>
      </c>
    </row>
    <row r="41" spans="1:10" s="31" customFormat="1" ht="36" customHeight="1">
      <c r="A41" s="411" t="s">
        <v>608</v>
      </c>
      <c r="B41" s="243"/>
      <c r="C41" s="100">
        <v>0</v>
      </c>
      <c r="D41" s="99">
        <v>0</v>
      </c>
      <c r="E41" s="100">
        <v>-59</v>
      </c>
      <c r="F41" s="100">
        <f t="shared" ref="F41:F75" si="4">SUM(G41:J41)</f>
        <v>0</v>
      </c>
      <c r="G41" s="384">
        <v>0</v>
      </c>
      <c r="H41" s="384">
        <v>0</v>
      </c>
      <c r="I41" s="264">
        <v>0</v>
      </c>
      <c r="J41" s="264">
        <v>0</v>
      </c>
    </row>
    <row r="42" spans="1:10" s="31" customFormat="1" ht="27" customHeight="1">
      <c r="A42" s="5" t="s">
        <v>556</v>
      </c>
      <c r="B42" s="243"/>
      <c r="C42" s="100">
        <v>0</v>
      </c>
      <c r="D42" s="384">
        <v>-56</v>
      </c>
      <c r="E42" s="100">
        <v>0</v>
      </c>
      <c r="F42" s="100">
        <f t="shared" si="4"/>
        <v>0</v>
      </c>
      <c r="G42" s="384">
        <v>0</v>
      </c>
      <c r="H42" s="384">
        <v>0</v>
      </c>
      <c r="I42" s="100">
        <v>0</v>
      </c>
      <c r="J42" s="384">
        <v>0</v>
      </c>
    </row>
    <row r="43" spans="1:10" s="31" customFormat="1" ht="42" customHeight="1">
      <c r="A43" s="219" t="s">
        <v>27</v>
      </c>
      <c r="B43" s="249">
        <v>3273</v>
      </c>
      <c r="C43" s="101">
        <f t="shared" ref="C43:J43" si="5">SUM(C44:C58)</f>
        <v>-92</v>
      </c>
      <c r="D43" s="101">
        <f t="shared" si="5"/>
        <v>-200</v>
      </c>
      <c r="E43" s="101">
        <f t="shared" si="5"/>
        <v>-110</v>
      </c>
      <c r="F43" s="101">
        <f t="shared" si="5"/>
        <v>-100</v>
      </c>
      <c r="G43" s="101">
        <f t="shared" si="5"/>
        <v>-25</v>
      </c>
      <c r="H43" s="101">
        <f t="shared" si="5"/>
        <v>-25</v>
      </c>
      <c r="I43" s="101">
        <f t="shared" si="5"/>
        <v>-25</v>
      </c>
      <c r="J43" s="101">
        <f t="shared" si="5"/>
        <v>-25</v>
      </c>
    </row>
    <row r="44" spans="1:10" s="31" customFormat="1" ht="27.75" customHeight="1">
      <c r="A44" s="390" t="s">
        <v>492</v>
      </c>
      <c r="B44" s="249"/>
      <c r="C44" s="384">
        <v>-43</v>
      </c>
      <c r="D44" s="384">
        <v>-200</v>
      </c>
      <c r="E44" s="384">
        <v>-19</v>
      </c>
      <c r="F44" s="384">
        <f>SUM(G44:J44)</f>
        <v>-100</v>
      </c>
      <c r="G44" s="384">
        <v>-25</v>
      </c>
      <c r="H44" s="384">
        <v>-25</v>
      </c>
      <c r="I44" s="384">
        <v>-25</v>
      </c>
      <c r="J44" s="384">
        <v>-25</v>
      </c>
    </row>
    <row r="45" spans="1:10" s="31" customFormat="1" ht="22.5" customHeight="1">
      <c r="A45" s="284" t="s">
        <v>531</v>
      </c>
      <c r="B45" s="249"/>
      <c r="C45" s="299">
        <v>-5</v>
      </c>
      <c r="D45" s="101">
        <v>0</v>
      </c>
      <c r="E45" s="384"/>
      <c r="F45" s="101">
        <v>0</v>
      </c>
      <c r="G45" s="101">
        <v>0</v>
      </c>
      <c r="H45" s="101">
        <v>0</v>
      </c>
      <c r="I45" s="101">
        <v>0</v>
      </c>
      <c r="J45" s="101">
        <v>0</v>
      </c>
    </row>
    <row r="46" spans="1:10" s="31" customFormat="1" ht="27.75" customHeight="1">
      <c r="A46" s="144" t="s">
        <v>505</v>
      </c>
      <c r="B46" s="249"/>
      <c r="C46" s="153">
        <v>-20</v>
      </c>
      <c r="D46" s="101">
        <v>0</v>
      </c>
      <c r="E46" s="384"/>
      <c r="F46" s="101">
        <v>0</v>
      </c>
      <c r="G46" s="101">
        <v>0</v>
      </c>
      <c r="H46" s="101">
        <v>0</v>
      </c>
      <c r="I46" s="101">
        <v>0</v>
      </c>
      <c r="J46" s="101">
        <v>0</v>
      </c>
    </row>
    <row r="47" spans="1:10" s="31" customFormat="1" ht="27.75" customHeight="1">
      <c r="A47" s="345" t="s">
        <v>546</v>
      </c>
      <c r="B47" s="249"/>
      <c r="C47" s="151">
        <v>-5</v>
      </c>
      <c r="D47" s="101">
        <v>0</v>
      </c>
      <c r="E47" s="384"/>
      <c r="F47" s="101">
        <v>0</v>
      </c>
      <c r="G47" s="101">
        <v>0</v>
      </c>
      <c r="H47" s="101">
        <v>0</v>
      </c>
      <c r="I47" s="101">
        <v>0</v>
      </c>
      <c r="J47" s="101">
        <v>0</v>
      </c>
    </row>
    <row r="48" spans="1:10" s="31" customFormat="1" ht="27.75" customHeight="1">
      <c r="A48" s="345" t="s">
        <v>547</v>
      </c>
      <c r="B48" s="249"/>
      <c r="C48" s="340">
        <v>-8</v>
      </c>
      <c r="D48" s="101">
        <v>0</v>
      </c>
      <c r="E48" s="384"/>
      <c r="F48" s="101">
        <v>0</v>
      </c>
      <c r="G48" s="101">
        <v>0</v>
      </c>
      <c r="H48" s="101">
        <v>0</v>
      </c>
      <c r="I48" s="101">
        <v>0</v>
      </c>
      <c r="J48" s="101">
        <v>0</v>
      </c>
    </row>
    <row r="49" spans="1:10" s="31" customFormat="1" ht="27.75" customHeight="1">
      <c r="A49" s="345" t="s">
        <v>548</v>
      </c>
      <c r="B49" s="249"/>
      <c r="C49" s="340">
        <v>-3</v>
      </c>
      <c r="D49" s="101">
        <v>0</v>
      </c>
      <c r="E49" s="384"/>
      <c r="F49" s="101">
        <v>0</v>
      </c>
      <c r="G49" s="101">
        <v>0</v>
      </c>
      <c r="H49" s="101">
        <v>0</v>
      </c>
      <c r="I49" s="101">
        <v>0</v>
      </c>
      <c r="J49" s="101">
        <v>0</v>
      </c>
    </row>
    <row r="50" spans="1:10" s="31" customFormat="1" ht="27.75" customHeight="1">
      <c r="A50" s="345" t="s">
        <v>549</v>
      </c>
      <c r="B50" s="249"/>
      <c r="C50" s="340">
        <v>-8</v>
      </c>
      <c r="D50" s="101">
        <v>0</v>
      </c>
      <c r="E50" s="384"/>
      <c r="F50" s="101">
        <v>0</v>
      </c>
      <c r="G50" s="101">
        <v>0</v>
      </c>
      <c r="H50" s="101">
        <v>0</v>
      </c>
      <c r="I50" s="101">
        <v>0</v>
      </c>
      <c r="J50" s="101">
        <v>0</v>
      </c>
    </row>
    <row r="51" spans="1:10" s="31" customFormat="1" ht="36.75" customHeight="1">
      <c r="A51" s="358" t="s">
        <v>610</v>
      </c>
      <c r="B51" s="249"/>
      <c r="C51" s="299"/>
      <c r="D51" s="101">
        <v>0</v>
      </c>
      <c r="E51" s="153">
        <v>-15</v>
      </c>
      <c r="F51" s="101">
        <v>0</v>
      </c>
      <c r="G51" s="101">
        <v>0</v>
      </c>
      <c r="H51" s="101">
        <v>0</v>
      </c>
      <c r="I51" s="101">
        <v>0</v>
      </c>
      <c r="J51" s="101">
        <v>0</v>
      </c>
    </row>
    <row r="52" spans="1:10" s="31" customFormat="1" ht="29.25" customHeight="1">
      <c r="A52" s="357" t="s">
        <v>611</v>
      </c>
      <c r="B52" s="249"/>
      <c r="C52" s="299"/>
      <c r="D52" s="101">
        <v>0</v>
      </c>
      <c r="E52" s="153">
        <v>-4</v>
      </c>
      <c r="F52" s="101">
        <v>0</v>
      </c>
      <c r="G52" s="101">
        <v>0</v>
      </c>
      <c r="H52" s="101">
        <v>0</v>
      </c>
      <c r="I52" s="101">
        <v>0</v>
      </c>
      <c r="J52" s="101">
        <v>0</v>
      </c>
    </row>
    <row r="53" spans="1:10" s="31" customFormat="1" ht="29.25" customHeight="1">
      <c r="A53" s="357" t="s">
        <v>612</v>
      </c>
      <c r="B53" s="249"/>
      <c r="C53" s="299"/>
      <c r="D53" s="101">
        <v>0</v>
      </c>
      <c r="E53" s="153">
        <v>-3</v>
      </c>
      <c r="F53" s="101">
        <v>0</v>
      </c>
      <c r="G53" s="101">
        <v>0</v>
      </c>
      <c r="H53" s="101">
        <v>0</v>
      </c>
      <c r="I53" s="101">
        <v>0</v>
      </c>
      <c r="J53" s="101">
        <v>0</v>
      </c>
    </row>
    <row r="54" spans="1:10" s="31" customFormat="1" ht="29.25" customHeight="1">
      <c r="A54" s="357" t="s">
        <v>613</v>
      </c>
      <c r="B54" s="265"/>
      <c r="C54" s="299"/>
      <c r="D54" s="146">
        <v>0</v>
      </c>
      <c r="E54" s="153">
        <v>-3</v>
      </c>
      <c r="F54" s="146">
        <v>0</v>
      </c>
      <c r="G54" s="146">
        <v>0</v>
      </c>
      <c r="H54" s="146">
        <v>0</v>
      </c>
      <c r="I54" s="146">
        <v>0</v>
      </c>
      <c r="J54" s="146">
        <v>0</v>
      </c>
    </row>
    <row r="55" spans="1:10" s="31" customFormat="1" ht="29.25" customHeight="1">
      <c r="A55" s="357" t="s">
        <v>614</v>
      </c>
      <c r="B55" s="265"/>
      <c r="C55" s="299"/>
      <c r="D55" s="146">
        <v>0</v>
      </c>
      <c r="E55" s="153">
        <v>-5</v>
      </c>
      <c r="F55" s="146">
        <v>0</v>
      </c>
      <c r="G55" s="146">
        <v>0</v>
      </c>
      <c r="H55" s="146">
        <v>0</v>
      </c>
      <c r="I55" s="146">
        <v>0</v>
      </c>
      <c r="J55" s="146">
        <v>0</v>
      </c>
    </row>
    <row r="56" spans="1:10" s="31" customFormat="1" ht="29.25" customHeight="1">
      <c r="A56" s="357" t="s">
        <v>615</v>
      </c>
      <c r="B56" s="265"/>
      <c r="C56" s="153"/>
      <c r="D56" s="146">
        <v>0</v>
      </c>
      <c r="E56" s="153">
        <v>-2</v>
      </c>
      <c r="F56" s="146">
        <v>0</v>
      </c>
      <c r="G56" s="146">
        <v>0</v>
      </c>
      <c r="H56" s="146">
        <v>0</v>
      </c>
      <c r="I56" s="146">
        <v>0</v>
      </c>
      <c r="J56" s="146">
        <v>0</v>
      </c>
    </row>
    <row r="57" spans="1:10" s="31" customFormat="1" ht="29.25" customHeight="1">
      <c r="A57" s="357" t="s">
        <v>616</v>
      </c>
      <c r="B57" s="265"/>
      <c r="C57" s="151"/>
      <c r="D57" s="146">
        <v>0</v>
      </c>
      <c r="E57" s="153">
        <v>-38</v>
      </c>
      <c r="F57" s="146">
        <v>0</v>
      </c>
      <c r="G57" s="146">
        <v>0</v>
      </c>
      <c r="H57" s="146">
        <v>0</v>
      </c>
      <c r="I57" s="146">
        <v>0</v>
      </c>
      <c r="J57" s="146">
        <v>0</v>
      </c>
    </row>
    <row r="58" spans="1:10" s="31" customFormat="1" ht="29.25" customHeight="1">
      <c r="A58" s="357" t="s">
        <v>617</v>
      </c>
      <c r="B58" s="265"/>
      <c r="C58" s="146">
        <v>0</v>
      </c>
      <c r="D58" s="146">
        <v>0</v>
      </c>
      <c r="E58" s="153">
        <v>-21</v>
      </c>
      <c r="F58" s="146">
        <v>0</v>
      </c>
      <c r="G58" s="146">
        <v>0</v>
      </c>
      <c r="H58" s="146">
        <v>0</v>
      </c>
      <c r="I58" s="146">
        <v>0</v>
      </c>
      <c r="J58" s="146">
        <v>0</v>
      </c>
    </row>
    <row r="59" spans="1:10" s="31" customFormat="1" ht="43.5" customHeight="1">
      <c r="A59" s="219" t="s">
        <v>412</v>
      </c>
      <c r="B59" s="249">
        <v>3274</v>
      </c>
      <c r="C59" s="101">
        <f>SUM(C60:C62)</f>
        <v>-10</v>
      </c>
      <c r="D59" s="101">
        <v>0</v>
      </c>
      <c r="E59" s="101">
        <f t="shared" ref="E59:J59" si="6">SUM(E60:E62)</f>
        <v>0</v>
      </c>
      <c r="F59" s="101">
        <f t="shared" si="6"/>
        <v>0</v>
      </c>
      <c r="G59" s="101">
        <f t="shared" si="6"/>
        <v>0</v>
      </c>
      <c r="H59" s="101">
        <f t="shared" si="6"/>
        <v>0</v>
      </c>
      <c r="I59" s="101">
        <f t="shared" si="6"/>
        <v>0</v>
      </c>
      <c r="J59" s="101">
        <f t="shared" si="6"/>
        <v>0</v>
      </c>
    </row>
    <row r="60" spans="1:10" s="31" customFormat="1" ht="41.25" customHeight="1">
      <c r="A60" s="311" t="s">
        <v>543</v>
      </c>
      <c r="B60" s="259"/>
      <c r="C60" s="153">
        <v>-5</v>
      </c>
      <c r="D60" s="151">
        <v>0</v>
      </c>
      <c r="E60" s="151">
        <v>0</v>
      </c>
      <c r="F60" s="101">
        <v>0</v>
      </c>
      <c r="G60" s="101">
        <v>0</v>
      </c>
      <c r="H60" s="101">
        <v>0</v>
      </c>
      <c r="I60" s="101">
        <v>0</v>
      </c>
      <c r="J60" s="101">
        <v>0</v>
      </c>
    </row>
    <row r="61" spans="1:10" s="31" customFormat="1" ht="33.75" customHeight="1">
      <c r="A61" s="311" t="s">
        <v>544</v>
      </c>
      <c r="B61" s="259"/>
      <c r="C61" s="153">
        <v>-3</v>
      </c>
      <c r="D61" s="151">
        <v>0</v>
      </c>
      <c r="E61" s="151">
        <v>0</v>
      </c>
      <c r="F61" s="101">
        <v>0</v>
      </c>
      <c r="G61" s="101">
        <v>0</v>
      </c>
      <c r="H61" s="101">
        <v>0</v>
      </c>
      <c r="I61" s="101">
        <v>0</v>
      </c>
      <c r="J61" s="101">
        <v>0</v>
      </c>
    </row>
    <row r="62" spans="1:10" s="31" customFormat="1" ht="27" customHeight="1">
      <c r="A62" s="311" t="s">
        <v>545</v>
      </c>
      <c r="B62" s="259"/>
      <c r="C62" s="153">
        <v>-2</v>
      </c>
      <c r="D62" s="151">
        <v>0</v>
      </c>
      <c r="E62" s="151">
        <v>0</v>
      </c>
      <c r="F62" s="101">
        <v>0</v>
      </c>
      <c r="G62" s="101">
        <v>0</v>
      </c>
      <c r="H62" s="101">
        <v>0</v>
      </c>
      <c r="I62" s="101">
        <v>0</v>
      </c>
      <c r="J62" s="101">
        <v>0</v>
      </c>
    </row>
    <row r="63" spans="1:10" s="31" customFormat="1" ht="42" customHeight="1">
      <c r="A63" s="219" t="s">
        <v>413</v>
      </c>
      <c r="B63" s="249">
        <v>3275</v>
      </c>
      <c r="C63" s="101">
        <f>SUM(C64:C70)</f>
        <v>-494</v>
      </c>
      <c r="D63" s="101">
        <v>0</v>
      </c>
      <c r="E63" s="101">
        <f>SUM(E64:E70)</f>
        <v>-65</v>
      </c>
      <c r="F63" s="100">
        <f t="shared" si="4"/>
        <v>0</v>
      </c>
      <c r="G63" s="101">
        <f>SUM(G64:G65)</f>
        <v>0</v>
      </c>
      <c r="H63" s="101">
        <f>SUM(H64:H65)</f>
        <v>0</v>
      </c>
      <c r="I63" s="101">
        <f>SUM(I64:I65)</f>
        <v>0</v>
      </c>
      <c r="J63" s="101">
        <f>SUM(J64:J65)</f>
        <v>0</v>
      </c>
    </row>
    <row r="64" spans="1:10" s="31" customFormat="1" ht="39" customHeight="1">
      <c r="A64" s="300" t="s">
        <v>525</v>
      </c>
      <c r="B64" s="243"/>
      <c r="C64" s="100">
        <v>-17</v>
      </c>
      <c r="D64" s="100">
        <v>0</v>
      </c>
      <c r="E64" s="100"/>
      <c r="F64" s="100">
        <f t="shared" si="4"/>
        <v>0</v>
      </c>
      <c r="G64" s="100">
        <v>0</v>
      </c>
      <c r="H64" s="100">
        <v>0</v>
      </c>
      <c r="I64" s="100">
        <v>0</v>
      </c>
      <c r="J64" s="100">
        <v>0</v>
      </c>
    </row>
    <row r="65" spans="1:15" s="31" customFormat="1" ht="36.75" customHeight="1">
      <c r="A65" s="300" t="s">
        <v>618</v>
      </c>
      <c r="B65" s="243"/>
      <c r="C65" s="290">
        <v>0</v>
      </c>
      <c r="D65" s="100">
        <v>0</v>
      </c>
      <c r="E65" s="100">
        <v>-65</v>
      </c>
      <c r="F65" s="100">
        <f t="shared" ref="F65" si="7">SUM(G65:J65)</f>
        <v>0</v>
      </c>
      <c r="G65" s="100">
        <v>0</v>
      </c>
      <c r="H65" s="100">
        <v>0</v>
      </c>
      <c r="I65" s="100">
        <v>0</v>
      </c>
      <c r="J65" s="100">
        <v>0</v>
      </c>
    </row>
    <row r="66" spans="1:15" s="31" customFormat="1" ht="29.25" customHeight="1">
      <c r="A66" s="311" t="s">
        <v>538</v>
      </c>
      <c r="B66" s="315"/>
      <c r="C66" s="344">
        <v>-30</v>
      </c>
      <c r="D66" s="316"/>
      <c r="E66" s="290"/>
      <c r="F66" s="316"/>
      <c r="G66" s="316"/>
      <c r="H66" s="316"/>
      <c r="I66" s="316"/>
      <c r="J66" s="316"/>
    </row>
    <row r="67" spans="1:15" s="31" customFormat="1" ht="29.25" customHeight="1">
      <c r="A67" s="311" t="s">
        <v>539</v>
      </c>
      <c r="B67" s="315"/>
      <c r="C67" s="344">
        <v>-207</v>
      </c>
      <c r="D67" s="316"/>
      <c r="E67" s="290"/>
      <c r="F67" s="316"/>
      <c r="G67" s="316"/>
      <c r="H67" s="316"/>
      <c r="I67" s="316"/>
      <c r="J67" s="316"/>
    </row>
    <row r="68" spans="1:15" s="31" customFormat="1" ht="32.25" customHeight="1">
      <c r="A68" s="311" t="s">
        <v>540</v>
      </c>
      <c r="B68" s="259"/>
      <c r="C68" s="344">
        <v>-10</v>
      </c>
      <c r="D68" s="151">
        <v>0</v>
      </c>
      <c r="E68" s="290"/>
      <c r="F68" s="151">
        <v>0</v>
      </c>
      <c r="G68" s="151">
        <v>0</v>
      </c>
      <c r="H68" s="151">
        <v>0</v>
      </c>
      <c r="I68" s="151">
        <v>0</v>
      </c>
      <c r="J68" s="151">
        <v>0</v>
      </c>
    </row>
    <row r="69" spans="1:15" s="31" customFormat="1" ht="39.75" customHeight="1">
      <c r="A69" s="320" t="s">
        <v>541</v>
      </c>
      <c r="B69" s="259"/>
      <c r="C69" s="340">
        <v>-140</v>
      </c>
      <c r="D69" s="151">
        <v>0</v>
      </c>
      <c r="E69" s="290"/>
      <c r="F69" s="151">
        <v>0</v>
      </c>
      <c r="G69" s="151">
        <v>0</v>
      </c>
      <c r="H69" s="151">
        <v>0</v>
      </c>
      <c r="I69" s="151">
        <v>0</v>
      </c>
      <c r="J69" s="151">
        <v>0</v>
      </c>
    </row>
    <row r="70" spans="1:15" s="31" customFormat="1" ht="36.75" customHeight="1">
      <c r="A70" s="320" t="s">
        <v>542</v>
      </c>
      <c r="B70" s="259"/>
      <c r="C70" s="340">
        <v>-90</v>
      </c>
      <c r="D70" s="151">
        <v>0</v>
      </c>
      <c r="E70" s="290"/>
      <c r="F70" s="151">
        <v>0</v>
      </c>
      <c r="G70" s="151">
        <v>0</v>
      </c>
      <c r="H70" s="151">
        <v>0</v>
      </c>
      <c r="I70" s="151">
        <v>0</v>
      </c>
      <c r="J70" s="151">
        <v>0</v>
      </c>
    </row>
    <row r="71" spans="1:15" s="31" customFormat="1" ht="30.75" hidden="1" customHeight="1">
      <c r="A71" s="219" t="s">
        <v>414</v>
      </c>
      <c r="B71" s="249">
        <v>3276</v>
      </c>
      <c r="C71" s="389">
        <f>SUM(C72:C73)</f>
        <v>0</v>
      </c>
      <c r="D71" s="141">
        <v>0</v>
      </c>
      <c r="E71" s="389">
        <f>SUM(E72:E73)</f>
        <v>0</v>
      </c>
      <c r="F71" s="100">
        <f t="shared" si="4"/>
        <v>0</v>
      </c>
      <c r="G71" s="389">
        <f>SUM(G72:G73)</f>
        <v>0</v>
      </c>
      <c r="H71" s="389">
        <f>SUM(H72:H73)</f>
        <v>0</v>
      </c>
      <c r="I71" s="389">
        <f>SUM(I72:I73)</f>
        <v>0</v>
      </c>
      <c r="J71" s="389">
        <f>SUM(J72:J73)</f>
        <v>0</v>
      </c>
    </row>
    <row r="72" spans="1:15" s="31" customFormat="1" ht="38.25" hidden="1" customHeight="1">
      <c r="A72" s="142"/>
      <c r="B72" s="243"/>
      <c r="C72" s="389">
        <f t="shared" ref="C72:E72" si="8">SUM(C73:C74)</f>
        <v>0</v>
      </c>
      <c r="D72" s="141">
        <v>0</v>
      </c>
      <c r="E72" s="389">
        <f t="shared" si="8"/>
        <v>0</v>
      </c>
      <c r="F72" s="100">
        <f>SUM(G72:J72)</f>
        <v>0</v>
      </c>
      <c r="G72" s="100">
        <v>0</v>
      </c>
      <c r="H72" s="100">
        <v>0</v>
      </c>
      <c r="I72" s="100">
        <v>0</v>
      </c>
      <c r="J72" s="100">
        <v>0</v>
      </c>
    </row>
    <row r="73" spans="1:15" s="31" customFormat="1" ht="32.25" hidden="1" customHeight="1">
      <c r="A73" s="142"/>
      <c r="B73" s="243"/>
      <c r="C73" s="389">
        <f t="shared" ref="C73:E73" si="9">SUM(C74:C75)</f>
        <v>0</v>
      </c>
      <c r="D73" s="141">
        <v>0</v>
      </c>
      <c r="E73" s="389">
        <f t="shared" si="9"/>
        <v>0</v>
      </c>
      <c r="F73" s="100">
        <f t="shared" si="4"/>
        <v>0</v>
      </c>
      <c r="G73" s="100">
        <v>0</v>
      </c>
      <c r="H73" s="100">
        <v>0</v>
      </c>
      <c r="I73" s="100">
        <v>0</v>
      </c>
      <c r="J73" s="100">
        <v>0</v>
      </c>
    </row>
    <row r="74" spans="1:15" s="31" customFormat="1" ht="30" customHeight="1">
      <c r="A74" s="219" t="s">
        <v>114</v>
      </c>
      <c r="B74" s="243"/>
      <c r="C74" s="389">
        <v>0</v>
      </c>
      <c r="D74" s="141">
        <v>0</v>
      </c>
      <c r="E74" s="389">
        <v>0</v>
      </c>
      <c r="F74" s="100">
        <f t="shared" si="4"/>
        <v>0</v>
      </c>
      <c r="G74" s="100">
        <v>0</v>
      </c>
      <c r="H74" s="100">
        <v>0</v>
      </c>
      <c r="I74" s="100">
        <v>0</v>
      </c>
      <c r="J74" s="100">
        <v>0</v>
      </c>
      <c r="O74" s="106"/>
    </row>
    <row r="75" spans="1:15" s="31" customFormat="1" ht="30" customHeight="1">
      <c r="A75" s="255" t="s">
        <v>268</v>
      </c>
      <c r="B75" s="243"/>
      <c r="C75" s="389">
        <v>0</v>
      </c>
      <c r="D75" s="141">
        <v>0</v>
      </c>
      <c r="E75" s="389">
        <v>0</v>
      </c>
      <c r="F75" s="101">
        <f t="shared" si="4"/>
        <v>0</v>
      </c>
      <c r="G75" s="100">
        <v>0</v>
      </c>
      <c r="H75" s="100">
        <v>0</v>
      </c>
      <c r="I75" s="100">
        <v>0</v>
      </c>
      <c r="J75" s="100">
        <v>0</v>
      </c>
      <c r="O75" s="106"/>
    </row>
    <row r="76" spans="1:15" s="31" customFormat="1" ht="30" customHeight="1">
      <c r="A76" s="219" t="s">
        <v>247</v>
      </c>
      <c r="B76" s="249">
        <v>3390</v>
      </c>
      <c r="C76" s="389">
        <f>SUM(C77:C77)</f>
        <v>0</v>
      </c>
      <c r="D76" s="389">
        <v>0</v>
      </c>
      <c r="E76" s="389">
        <f t="shared" ref="E76:J76" si="10">SUM(E77:E77)</f>
        <v>0</v>
      </c>
      <c r="F76" s="389">
        <f t="shared" si="10"/>
        <v>0</v>
      </c>
      <c r="G76" s="389">
        <f t="shared" si="10"/>
        <v>0</v>
      </c>
      <c r="H76" s="389">
        <f t="shared" si="10"/>
        <v>0</v>
      </c>
      <c r="I76" s="389">
        <f t="shared" si="10"/>
        <v>0</v>
      </c>
      <c r="J76" s="389">
        <f t="shared" si="10"/>
        <v>0</v>
      </c>
      <c r="O76" s="106"/>
    </row>
    <row r="77" spans="1:15" s="31" customFormat="1" ht="19.5" customHeight="1">
      <c r="A77" s="390"/>
      <c r="B77" s="249"/>
      <c r="C77" s="100">
        <v>0</v>
      </c>
      <c r="D77" s="100">
        <v>0</v>
      </c>
      <c r="E77" s="100">
        <v>0</v>
      </c>
      <c r="F77" s="101">
        <v>0</v>
      </c>
      <c r="G77" s="389">
        <v>0</v>
      </c>
      <c r="H77" s="389">
        <v>0</v>
      </c>
      <c r="I77" s="389">
        <v>0</v>
      </c>
      <c r="J77" s="389">
        <v>0</v>
      </c>
    </row>
    <row r="78" spans="1:15">
      <c r="A78" s="367"/>
      <c r="B78" s="250"/>
      <c r="C78" s="266"/>
      <c r="D78" s="266"/>
      <c r="E78" s="266"/>
      <c r="F78" s="266"/>
      <c r="G78" s="266"/>
      <c r="H78" s="266"/>
      <c r="I78" s="266"/>
      <c r="J78" s="267"/>
    </row>
    <row r="79" spans="1:15" ht="29.25" customHeight="1">
      <c r="A79" s="215" t="s">
        <v>508</v>
      </c>
      <c r="B79" s="232"/>
      <c r="C79" s="565" t="s">
        <v>86</v>
      </c>
      <c r="D79" s="565"/>
      <c r="E79" s="377"/>
      <c r="F79" s="268"/>
      <c r="G79" s="468" t="s">
        <v>569</v>
      </c>
      <c r="H79" s="468"/>
      <c r="I79" s="468"/>
    </row>
    <row r="80" spans="1:15">
      <c r="A80" s="381" t="s">
        <v>366</v>
      </c>
      <c r="B80" s="33"/>
      <c r="C80" s="566" t="s">
        <v>403</v>
      </c>
      <c r="D80" s="566"/>
      <c r="E80" s="378"/>
      <c r="F80" s="33"/>
      <c r="G80" s="567" t="s">
        <v>573</v>
      </c>
      <c r="H80" s="567"/>
      <c r="I80" s="567"/>
    </row>
    <row r="81" spans="1:8">
      <c r="A81" s="68"/>
      <c r="C81" s="371"/>
      <c r="D81" s="154"/>
      <c r="E81" s="154"/>
      <c r="F81" s="154"/>
      <c r="G81" s="154"/>
      <c r="H81" s="154"/>
    </row>
    <row r="82" spans="1:8">
      <c r="A82" s="68"/>
      <c r="C82" s="371"/>
      <c r="D82" s="154"/>
      <c r="E82" s="154"/>
      <c r="F82" s="154"/>
      <c r="G82" s="154"/>
      <c r="H82" s="154"/>
    </row>
    <row r="83" spans="1:8">
      <c r="A83" s="68"/>
      <c r="C83" s="371"/>
      <c r="D83" s="154"/>
      <c r="E83" s="154"/>
      <c r="F83" s="154"/>
      <c r="G83" s="154"/>
      <c r="H83" s="154"/>
    </row>
    <row r="84" spans="1:8">
      <c r="A84" s="68"/>
      <c r="C84" s="371"/>
      <c r="D84" s="154"/>
      <c r="E84" s="154"/>
      <c r="F84" s="154"/>
      <c r="G84" s="154"/>
      <c r="H84" s="154"/>
    </row>
    <row r="85" spans="1:8">
      <c r="A85" s="68"/>
      <c r="C85" s="371"/>
      <c r="D85" s="154"/>
      <c r="E85" s="154"/>
      <c r="F85" s="154"/>
      <c r="G85" s="154"/>
      <c r="H85" s="154"/>
    </row>
    <row r="86" spans="1:8">
      <c r="A86" s="68"/>
      <c r="C86" s="371"/>
      <c r="D86" s="154"/>
      <c r="E86" s="154"/>
      <c r="F86" s="154"/>
      <c r="G86" s="154"/>
      <c r="H86" s="154"/>
    </row>
    <row r="87" spans="1:8">
      <c r="A87" s="68"/>
      <c r="C87" s="371"/>
      <c r="D87" s="154"/>
      <c r="E87" s="154"/>
      <c r="F87" s="154"/>
      <c r="G87" s="154"/>
      <c r="H87" s="154"/>
    </row>
    <row r="88" spans="1:8">
      <c r="A88" s="68"/>
      <c r="C88" s="371"/>
      <c r="D88" s="154"/>
      <c r="E88" s="154"/>
      <c r="F88" s="154"/>
      <c r="G88" s="154"/>
      <c r="H88" s="154"/>
    </row>
    <row r="89" spans="1:8">
      <c r="A89" s="68"/>
      <c r="C89" s="371"/>
      <c r="D89" s="154"/>
      <c r="E89" s="154"/>
      <c r="F89" s="154"/>
      <c r="G89" s="154"/>
      <c r="H89" s="154"/>
    </row>
    <row r="90" spans="1:8">
      <c r="A90" s="68"/>
      <c r="C90" s="371"/>
      <c r="D90" s="154"/>
      <c r="E90" s="154"/>
      <c r="F90" s="154"/>
      <c r="G90" s="154"/>
      <c r="H90" s="154"/>
    </row>
    <row r="91" spans="1:8">
      <c r="A91" s="68"/>
      <c r="C91" s="371"/>
      <c r="D91" s="154"/>
      <c r="E91" s="154"/>
      <c r="F91" s="154"/>
      <c r="G91" s="154"/>
      <c r="H91" s="154"/>
    </row>
    <row r="92" spans="1:8">
      <c r="A92" s="68"/>
      <c r="C92" s="371"/>
      <c r="D92" s="154"/>
      <c r="E92" s="154"/>
      <c r="F92" s="154"/>
      <c r="G92" s="154"/>
      <c r="H92" s="154"/>
    </row>
    <row r="93" spans="1:8">
      <c r="A93" s="68"/>
      <c r="C93" s="371"/>
      <c r="D93" s="154"/>
      <c r="E93" s="154"/>
      <c r="F93" s="154"/>
      <c r="G93" s="154"/>
      <c r="H93" s="154"/>
    </row>
    <row r="94" spans="1:8">
      <c r="A94" s="68"/>
      <c r="C94" s="371"/>
      <c r="D94" s="154"/>
      <c r="E94" s="154"/>
      <c r="F94" s="154"/>
      <c r="G94" s="154"/>
      <c r="H94" s="154"/>
    </row>
    <row r="95" spans="1:8">
      <c r="A95" s="68"/>
      <c r="C95" s="371"/>
      <c r="D95" s="154"/>
      <c r="E95" s="154"/>
      <c r="F95" s="154"/>
      <c r="G95" s="154"/>
      <c r="H95" s="154"/>
    </row>
    <row r="96" spans="1:8">
      <c r="A96" s="68"/>
      <c r="C96" s="371"/>
      <c r="D96" s="154"/>
      <c r="E96" s="154"/>
      <c r="F96" s="154"/>
      <c r="G96" s="154"/>
      <c r="H96" s="154"/>
    </row>
    <row r="97" spans="1:8">
      <c r="A97" s="68"/>
      <c r="C97" s="371"/>
      <c r="D97" s="154"/>
      <c r="E97" s="154"/>
      <c r="F97" s="154"/>
      <c r="G97" s="154"/>
      <c r="H97" s="154"/>
    </row>
    <row r="98" spans="1:8">
      <c r="A98" s="68"/>
      <c r="C98" s="371"/>
      <c r="D98" s="154"/>
      <c r="E98" s="154"/>
      <c r="F98" s="154"/>
      <c r="G98" s="154"/>
      <c r="H98" s="154"/>
    </row>
    <row r="99" spans="1:8">
      <c r="A99" s="68"/>
      <c r="C99" s="371"/>
      <c r="D99" s="154"/>
      <c r="E99" s="154"/>
      <c r="F99" s="154"/>
      <c r="G99" s="154"/>
      <c r="H99" s="154"/>
    </row>
    <row r="100" spans="1:8">
      <c r="A100" s="68"/>
      <c r="C100" s="371"/>
      <c r="D100" s="154"/>
      <c r="E100" s="154"/>
      <c r="F100" s="154"/>
      <c r="G100" s="154"/>
      <c r="H100" s="154"/>
    </row>
    <row r="101" spans="1:8">
      <c r="A101" s="68"/>
      <c r="C101" s="371"/>
      <c r="D101" s="154"/>
      <c r="E101" s="154"/>
      <c r="F101" s="154"/>
      <c r="G101" s="154"/>
      <c r="H101" s="154"/>
    </row>
    <row r="102" spans="1:8">
      <c r="A102" s="68"/>
      <c r="C102" s="371"/>
      <c r="D102" s="154"/>
      <c r="E102" s="154"/>
      <c r="F102" s="154"/>
      <c r="G102" s="154"/>
      <c r="H102" s="154"/>
    </row>
    <row r="103" spans="1:8">
      <c r="A103" s="68"/>
      <c r="C103" s="371"/>
      <c r="D103" s="154"/>
      <c r="E103" s="154"/>
      <c r="F103" s="154"/>
      <c r="G103" s="154"/>
      <c r="H103" s="154"/>
    </row>
    <row r="104" spans="1:8">
      <c r="A104" s="68"/>
      <c r="C104" s="371"/>
      <c r="D104" s="154"/>
      <c r="E104" s="154"/>
      <c r="F104" s="154"/>
      <c r="G104" s="154"/>
      <c r="H104" s="154"/>
    </row>
    <row r="105" spans="1:8">
      <c r="A105" s="68"/>
      <c r="C105" s="371"/>
      <c r="D105" s="154"/>
      <c r="E105" s="154"/>
      <c r="F105" s="154"/>
      <c r="G105" s="154"/>
      <c r="H105" s="154"/>
    </row>
    <row r="106" spans="1:8">
      <c r="A106" s="68"/>
      <c r="C106" s="371"/>
      <c r="D106" s="154"/>
      <c r="E106" s="154"/>
      <c r="F106" s="154"/>
      <c r="G106" s="154"/>
      <c r="H106" s="154"/>
    </row>
    <row r="107" spans="1:8">
      <c r="A107" s="68"/>
      <c r="C107" s="371"/>
      <c r="D107" s="154"/>
      <c r="E107" s="154"/>
      <c r="F107" s="154"/>
      <c r="G107" s="154"/>
      <c r="H107" s="154"/>
    </row>
    <row r="108" spans="1:8">
      <c r="A108" s="68"/>
      <c r="C108" s="371"/>
      <c r="D108" s="154"/>
      <c r="E108" s="154"/>
      <c r="F108" s="154"/>
      <c r="G108" s="154"/>
      <c r="H108" s="154"/>
    </row>
    <row r="109" spans="1:8">
      <c r="A109" s="68"/>
      <c r="C109" s="371"/>
      <c r="D109" s="154"/>
      <c r="E109" s="154"/>
      <c r="F109" s="154"/>
      <c r="G109" s="154"/>
      <c r="H109" s="154"/>
    </row>
    <row r="110" spans="1:8">
      <c r="A110" s="68"/>
      <c r="C110" s="371"/>
      <c r="D110" s="154"/>
      <c r="E110" s="154"/>
      <c r="F110" s="154"/>
      <c r="G110" s="154"/>
      <c r="H110" s="154"/>
    </row>
    <row r="111" spans="1:8">
      <c r="A111" s="68"/>
      <c r="C111" s="371"/>
      <c r="D111" s="154"/>
      <c r="E111" s="154"/>
      <c r="F111" s="154"/>
      <c r="G111" s="154"/>
      <c r="H111" s="154"/>
    </row>
    <row r="112" spans="1:8">
      <c r="A112" s="68"/>
      <c r="C112" s="371"/>
      <c r="D112" s="154"/>
      <c r="E112" s="154"/>
      <c r="F112" s="154"/>
      <c r="G112" s="154"/>
      <c r="H112" s="154"/>
    </row>
    <row r="113" spans="1:8">
      <c r="A113" s="68"/>
      <c r="C113" s="371"/>
      <c r="D113" s="154"/>
      <c r="E113" s="154"/>
      <c r="F113" s="154"/>
      <c r="G113" s="154"/>
      <c r="H113" s="154"/>
    </row>
    <row r="114" spans="1:8">
      <c r="A114" s="68"/>
      <c r="C114" s="371"/>
      <c r="D114" s="154"/>
      <c r="E114" s="154"/>
      <c r="F114" s="154"/>
      <c r="G114" s="154"/>
      <c r="H114" s="154"/>
    </row>
    <row r="115" spans="1:8">
      <c r="A115" s="68"/>
      <c r="C115" s="371"/>
      <c r="D115" s="154"/>
      <c r="E115" s="154"/>
      <c r="F115" s="154"/>
      <c r="G115" s="154"/>
      <c r="H115" s="154"/>
    </row>
    <row r="116" spans="1:8">
      <c r="A116" s="68"/>
      <c r="C116" s="371"/>
      <c r="D116" s="154"/>
      <c r="E116" s="154"/>
      <c r="F116" s="154"/>
      <c r="G116" s="154"/>
      <c r="H116" s="154"/>
    </row>
    <row r="117" spans="1:8">
      <c r="A117" s="68"/>
      <c r="C117" s="371"/>
      <c r="D117" s="154"/>
      <c r="E117" s="154"/>
      <c r="F117" s="154"/>
      <c r="G117" s="154"/>
      <c r="H117" s="154"/>
    </row>
    <row r="118" spans="1:8">
      <c r="A118" s="68"/>
      <c r="C118" s="371"/>
      <c r="D118" s="154"/>
      <c r="E118" s="154"/>
      <c r="F118" s="154"/>
      <c r="G118" s="154"/>
      <c r="H118" s="154"/>
    </row>
    <row r="119" spans="1:8">
      <c r="A119" s="68"/>
      <c r="C119" s="371"/>
      <c r="D119" s="154"/>
      <c r="E119" s="154"/>
      <c r="F119" s="154"/>
      <c r="G119" s="154"/>
      <c r="H119" s="154"/>
    </row>
    <row r="120" spans="1:8">
      <c r="A120" s="68"/>
      <c r="C120" s="371"/>
      <c r="D120" s="154"/>
      <c r="E120" s="154"/>
      <c r="F120" s="154"/>
      <c r="G120" s="154"/>
      <c r="H120" s="154"/>
    </row>
    <row r="121" spans="1:8">
      <c r="A121" s="68"/>
      <c r="C121" s="371"/>
      <c r="D121" s="154"/>
      <c r="E121" s="154"/>
      <c r="F121" s="154"/>
      <c r="G121" s="154"/>
      <c r="H121" s="154"/>
    </row>
    <row r="122" spans="1:8">
      <c r="A122" s="68"/>
      <c r="C122" s="371"/>
      <c r="D122" s="154"/>
      <c r="E122" s="154"/>
      <c r="F122" s="154"/>
      <c r="G122" s="154"/>
      <c r="H122" s="154"/>
    </row>
    <row r="123" spans="1:8">
      <c r="A123" s="68"/>
      <c r="C123" s="371"/>
      <c r="D123" s="154"/>
      <c r="E123" s="154"/>
      <c r="F123" s="154"/>
      <c r="G123" s="154"/>
      <c r="H123" s="154"/>
    </row>
    <row r="124" spans="1:8">
      <c r="A124" s="68"/>
      <c r="C124" s="371"/>
      <c r="D124" s="154"/>
      <c r="E124" s="154"/>
      <c r="F124" s="154"/>
      <c r="G124" s="154"/>
      <c r="H124" s="154"/>
    </row>
    <row r="125" spans="1:8">
      <c r="A125" s="68"/>
      <c r="C125" s="371"/>
      <c r="D125" s="154"/>
      <c r="E125" s="154"/>
      <c r="F125" s="154"/>
      <c r="G125" s="154"/>
      <c r="H125" s="154"/>
    </row>
    <row r="126" spans="1:8">
      <c r="A126" s="68"/>
      <c r="C126" s="371"/>
      <c r="D126" s="154"/>
      <c r="E126" s="154"/>
      <c r="F126" s="154"/>
      <c r="G126" s="154"/>
      <c r="H126" s="154"/>
    </row>
    <row r="127" spans="1:8">
      <c r="A127" s="68"/>
      <c r="C127" s="371"/>
      <c r="D127" s="154"/>
      <c r="E127" s="154"/>
      <c r="F127" s="154"/>
      <c r="G127" s="154"/>
      <c r="H127" s="154"/>
    </row>
    <row r="128" spans="1:8">
      <c r="A128" s="68"/>
      <c r="C128" s="371"/>
      <c r="D128" s="154"/>
      <c r="E128" s="154"/>
      <c r="F128" s="154"/>
      <c r="G128" s="154"/>
      <c r="H128" s="154"/>
    </row>
    <row r="129" spans="1:8">
      <c r="A129" s="68"/>
      <c r="C129" s="371"/>
      <c r="D129" s="154"/>
      <c r="E129" s="154"/>
      <c r="F129" s="154"/>
      <c r="G129" s="154"/>
      <c r="H129" s="154"/>
    </row>
    <row r="130" spans="1:8">
      <c r="A130" s="68"/>
      <c r="C130" s="371"/>
      <c r="D130" s="154"/>
      <c r="E130" s="154"/>
      <c r="F130" s="154"/>
      <c r="G130" s="154"/>
      <c r="H130" s="154"/>
    </row>
    <row r="131" spans="1:8">
      <c r="A131" s="68"/>
      <c r="C131" s="371"/>
      <c r="D131" s="154"/>
      <c r="E131" s="154"/>
      <c r="F131" s="154"/>
      <c r="G131" s="154"/>
      <c r="H131" s="154"/>
    </row>
    <row r="132" spans="1:8">
      <c r="A132" s="68"/>
      <c r="C132" s="371"/>
      <c r="D132" s="154"/>
      <c r="E132" s="154"/>
      <c r="F132" s="154"/>
      <c r="G132" s="154"/>
      <c r="H132" s="154"/>
    </row>
    <row r="133" spans="1:8">
      <c r="A133" s="68"/>
      <c r="C133" s="371"/>
      <c r="D133" s="154"/>
      <c r="E133" s="154"/>
      <c r="F133" s="154"/>
      <c r="G133" s="154"/>
      <c r="H133" s="154"/>
    </row>
    <row r="134" spans="1:8">
      <c r="A134" s="68"/>
      <c r="C134" s="371"/>
      <c r="D134" s="154"/>
      <c r="E134" s="154"/>
      <c r="F134" s="154"/>
      <c r="G134" s="154"/>
      <c r="H134" s="154"/>
    </row>
    <row r="135" spans="1:8">
      <c r="A135" s="68"/>
    </row>
    <row r="136" spans="1:8">
      <c r="A136" s="69"/>
    </row>
    <row r="137" spans="1:8">
      <c r="A137" s="69"/>
    </row>
    <row r="138" spans="1:8">
      <c r="A138" s="69"/>
    </row>
    <row r="139" spans="1:8">
      <c r="A139" s="69"/>
    </row>
    <row r="140" spans="1:8">
      <c r="A140" s="69"/>
    </row>
    <row r="141" spans="1:8">
      <c r="A141" s="69"/>
    </row>
    <row r="142" spans="1:8">
      <c r="A142" s="69"/>
    </row>
    <row r="143" spans="1:8">
      <c r="A143" s="69"/>
    </row>
    <row r="144" spans="1:8">
      <c r="A144" s="69"/>
    </row>
    <row r="145" spans="1:1">
      <c r="A145" s="69"/>
    </row>
    <row r="146" spans="1:1">
      <c r="A146" s="69"/>
    </row>
    <row r="147" spans="1:1">
      <c r="A147" s="69"/>
    </row>
    <row r="148" spans="1:1">
      <c r="A148" s="69"/>
    </row>
    <row r="149" spans="1:1">
      <c r="A149" s="69"/>
    </row>
    <row r="150" spans="1:1">
      <c r="A150" s="69"/>
    </row>
    <row r="151" spans="1:1">
      <c r="A151" s="69"/>
    </row>
    <row r="152" spans="1:1">
      <c r="A152" s="69"/>
    </row>
    <row r="153" spans="1:1">
      <c r="A153" s="69"/>
    </row>
    <row r="154" spans="1:1">
      <c r="A154" s="69"/>
    </row>
    <row r="155" spans="1:1">
      <c r="A155" s="69"/>
    </row>
    <row r="156" spans="1:1">
      <c r="A156" s="69"/>
    </row>
    <row r="157" spans="1:1">
      <c r="A157" s="69"/>
    </row>
    <row r="158" spans="1:1">
      <c r="A158" s="69"/>
    </row>
    <row r="159" spans="1:1">
      <c r="A159" s="69"/>
    </row>
    <row r="160" spans="1:1">
      <c r="A160" s="69"/>
    </row>
    <row r="161" spans="1:1">
      <c r="A161" s="69"/>
    </row>
    <row r="162" spans="1:1">
      <c r="A162" s="69"/>
    </row>
    <row r="163" spans="1:1">
      <c r="A163" s="69"/>
    </row>
    <row r="164" spans="1:1">
      <c r="A164" s="69"/>
    </row>
    <row r="165" spans="1:1">
      <c r="A165" s="69"/>
    </row>
    <row r="166" spans="1:1">
      <c r="A166" s="69"/>
    </row>
    <row r="167" spans="1:1">
      <c r="A167" s="69"/>
    </row>
    <row r="168" spans="1:1">
      <c r="A168" s="69"/>
    </row>
    <row r="169" spans="1:1">
      <c r="A169" s="69"/>
    </row>
    <row r="170" spans="1:1">
      <c r="A170" s="69"/>
    </row>
    <row r="171" spans="1:1">
      <c r="A171" s="69"/>
    </row>
    <row r="172" spans="1:1">
      <c r="A172" s="69"/>
    </row>
    <row r="173" spans="1:1">
      <c r="A173" s="69"/>
    </row>
    <row r="174" spans="1:1">
      <c r="A174" s="69"/>
    </row>
    <row r="175" spans="1:1">
      <c r="A175" s="69"/>
    </row>
    <row r="176" spans="1:1">
      <c r="A176" s="69"/>
    </row>
    <row r="177" spans="1:1">
      <c r="A177" s="69"/>
    </row>
    <row r="178" spans="1:1">
      <c r="A178" s="69"/>
    </row>
    <row r="179" spans="1:1">
      <c r="A179" s="69"/>
    </row>
    <row r="180" spans="1:1">
      <c r="A180" s="69"/>
    </row>
    <row r="181" spans="1:1">
      <c r="A181" s="69"/>
    </row>
    <row r="182" spans="1:1">
      <c r="A182" s="69"/>
    </row>
    <row r="183" spans="1:1">
      <c r="A183" s="69"/>
    </row>
    <row r="184" spans="1:1">
      <c r="A184" s="69"/>
    </row>
    <row r="185" spans="1:1">
      <c r="A185" s="69"/>
    </row>
    <row r="186" spans="1:1">
      <c r="A186" s="69"/>
    </row>
    <row r="187" spans="1:1">
      <c r="A187" s="69"/>
    </row>
    <row r="188" spans="1:1">
      <c r="A188" s="69"/>
    </row>
    <row r="189" spans="1:1">
      <c r="A189" s="69"/>
    </row>
    <row r="190" spans="1:1">
      <c r="A190" s="69"/>
    </row>
    <row r="191" spans="1:1">
      <c r="A191" s="69"/>
    </row>
    <row r="192" spans="1:1">
      <c r="A192" s="69"/>
    </row>
    <row r="193" spans="1:1">
      <c r="A193" s="69"/>
    </row>
    <row r="194" spans="1:1">
      <c r="A194" s="69"/>
    </row>
    <row r="195" spans="1:1">
      <c r="A195" s="69"/>
    </row>
    <row r="196" spans="1:1">
      <c r="A196" s="69"/>
    </row>
    <row r="197" spans="1:1">
      <c r="A197" s="69"/>
    </row>
    <row r="198" spans="1:1">
      <c r="A198" s="69"/>
    </row>
    <row r="199" spans="1:1">
      <c r="A199" s="69"/>
    </row>
    <row r="200" spans="1:1">
      <c r="A200" s="69"/>
    </row>
    <row r="201" spans="1:1">
      <c r="A201" s="69"/>
    </row>
    <row r="202" spans="1:1">
      <c r="A202" s="69"/>
    </row>
    <row r="203" spans="1:1">
      <c r="A203" s="69"/>
    </row>
    <row r="204" spans="1:1">
      <c r="A204" s="69"/>
    </row>
    <row r="205" spans="1:1">
      <c r="A205" s="69"/>
    </row>
    <row r="206" spans="1:1">
      <c r="A206" s="69"/>
    </row>
    <row r="207" spans="1:1">
      <c r="A207" s="69"/>
    </row>
    <row r="208" spans="1:1">
      <c r="A208" s="69"/>
    </row>
    <row r="209" spans="1:1">
      <c r="A209" s="69"/>
    </row>
    <row r="210" spans="1:1">
      <c r="A210" s="69"/>
    </row>
    <row r="211" spans="1:1">
      <c r="A211" s="69"/>
    </row>
    <row r="212" spans="1:1">
      <c r="A212" s="69"/>
    </row>
    <row r="213" spans="1:1">
      <c r="A213" s="69"/>
    </row>
    <row r="214" spans="1:1">
      <c r="A214" s="69"/>
    </row>
    <row r="215" spans="1:1">
      <c r="A215" s="69"/>
    </row>
    <row r="216" spans="1:1">
      <c r="A216" s="69"/>
    </row>
    <row r="217" spans="1:1">
      <c r="A217" s="69"/>
    </row>
    <row r="218" spans="1:1">
      <c r="A218" s="69"/>
    </row>
    <row r="219" spans="1:1">
      <c r="A219" s="69"/>
    </row>
    <row r="220" spans="1:1">
      <c r="A220" s="69"/>
    </row>
    <row r="221" spans="1:1">
      <c r="A221" s="69"/>
    </row>
    <row r="222" spans="1:1">
      <c r="A222" s="69"/>
    </row>
    <row r="223" spans="1:1">
      <c r="A223" s="69"/>
    </row>
    <row r="224" spans="1:1">
      <c r="A224" s="69"/>
    </row>
    <row r="225" spans="1:1">
      <c r="A225" s="69"/>
    </row>
    <row r="226" spans="1:1">
      <c r="A226" s="69"/>
    </row>
    <row r="227" spans="1:1">
      <c r="A227" s="69"/>
    </row>
    <row r="228" spans="1:1">
      <c r="A228" s="69"/>
    </row>
    <row r="229" spans="1:1">
      <c r="A229" s="69"/>
    </row>
    <row r="230" spans="1:1">
      <c r="A230" s="69"/>
    </row>
    <row r="231" spans="1:1">
      <c r="A231" s="69"/>
    </row>
    <row r="232" spans="1:1">
      <c r="A232" s="69"/>
    </row>
    <row r="233" spans="1:1">
      <c r="A233" s="69"/>
    </row>
    <row r="234" spans="1:1">
      <c r="A234" s="69"/>
    </row>
    <row r="235" spans="1:1">
      <c r="A235" s="69"/>
    </row>
    <row r="236" spans="1:1">
      <c r="A236" s="69"/>
    </row>
    <row r="237" spans="1:1">
      <c r="A237" s="69"/>
    </row>
    <row r="238" spans="1:1">
      <c r="A238" s="69"/>
    </row>
    <row r="239" spans="1:1">
      <c r="A239" s="69"/>
    </row>
    <row r="240" spans="1:1">
      <c r="A240" s="69"/>
    </row>
    <row r="241" spans="1:1">
      <c r="A241" s="69"/>
    </row>
    <row r="242" spans="1:1">
      <c r="A242" s="69"/>
    </row>
    <row r="243" spans="1:1">
      <c r="A243" s="69"/>
    </row>
    <row r="244" spans="1:1">
      <c r="A244" s="69"/>
    </row>
    <row r="245" spans="1:1">
      <c r="A245" s="69"/>
    </row>
    <row r="246" spans="1:1">
      <c r="A246" s="69"/>
    </row>
    <row r="247" spans="1:1">
      <c r="A247" s="69"/>
    </row>
    <row r="248" spans="1:1">
      <c r="A248" s="69"/>
    </row>
    <row r="249" spans="1:1">
      <c r="A249" s="69"/>
    </row>
    <row r="250" spans="1:1">
      <c r="A250" s="69"/>
    </row>
    <row r="251" spans="1:1">
      <c r="A251" s="69"/>
    </row>
    <row r="252" spans="1:1">
      <c r="A252" s="69"/>
    </row>
    <row r="253" spans="1:1">
      <c r="A253" s="69"/>
    </row>
    <row r="254" spans="1:1">
      <c r="A254" s="69"/>
    </row>
    <row r="255" spans="1:1">
      <c r="A255" s="69"/>
    </row>
    <row r="256" spans="1:1">
      <c r="A256" s="69"/>
    </row>
    <row r="257" spans="1:1">
      <c r="A257" s="69"/>
    </row>
    <row r="258" spans="1:1">
      <c r="A258" s="69"/>
    </row>
    <row r="259" spans="1:1">
      <c r="A259" s="69"/>
    </row>
    <row r="260" spans="1:1">
      <c r="A260" s="69"/>
    </row>
    <row r="261" spans="1:1">
      <c r="A261" s="69"/>
    </row>
    <row r="262" spans="1:1">
      <c r="A262" s="69"/>
    </row>
    <row r="263" spans="1:1">
      <c r="A263" s="69"/>
    </row>
    <row r="264" spans="1:1">
      <c r="A264" s="69"/>
    </row>
    <row r="265" spans="1:1">
      <c r="A265" s="69"/>
    </row>
    <row r="266" spans="1:1">
      <c r="A266" s="69"/>
    </row>
    <row r="267" spans="1:1">
      <c r="A267" s="69"/>
    </row>
    <row r="268" spans="1:1">
      <c r="A268" s="69"/>
    </row>
    <row r="269" spans="1:1">
      <c r="A269" s="69"/>
    </row>
    <row r="270" spans="1:1">
      <c r="A270" s="69"/>
    </row>
    <row r="271" spans="1:1">
      <c r="A271" s="69"/>
    </row>
    <row r="272" spans="1:1">
      <c r="A272" s="69"/>
    </row>
    <row r="273" spans="1:1">
      <c r="A273" s="69"/>
    </row>
    <row r="274" spans="1:1">
      <c r="A274" s="69"/>
    </row>
    <row r="275" spans="1:1">
      <c r="A275" s="69"/>
    </row>
    <row r="276" spans="1:1">
      <c r="A276" s="69"/>
    </row>
    <row r="277" spans="1:1">
      <c r="A277" s="69"/>
    </row>
    <row r="278" spans="1:1">
      <c r="A278" s="69"/>
    </row>
    <row r="279" spans="1:1">
      <c r="A279" s="69"/>
    </row>
    <row r="280" spans="1:1">
      <c r="A280" s="69"/>
    </row>
    <row r="281" spans="1:1">
      <c r="A281" s="69"/>
    </row>
    <row r="282" spans="1:1">
      <c r="A282" s="69"/>
    </row>
    <row r="283" spans="1:1">
      <c r="A283" s="69"/>
    </row>
    <row r="284" spans="1:1">
      <c r="A284" s="69"/>
    </row>
    <row r="285" spans="1:1">
      <c r="A285" s="69"/>
    </row>
    <row r="286" spans="1:1">
      <c r="A286" s="69"/>
    </row>
    <row r="287" spans="1:1">
      <c r="A287" s="69"/>
    </row>
    <row r="288" spans="1:1">
      <c r="A288" s="69"/>
    </row>
    <row r="289" spans="1:1">
      <c r="A289" s="69"/>
    </row>
    <row r="290" spans="1:1">
      <c r="A290" s="69"/>
    </row>
    <row r="291" spans="1:1">
      <c r="A291" s="69"/>
    </row>
    <row r="292" spans="1:1">
      <c r="A292" s="69"/>
    </row>
    <row r="293" spans="1:1">
      <c r="A293" s="69"/>
    </row>
    <row r="294" spans="1:1">
      <c r="A294" s="69"/>
    </row>
    <row r="295" spans="1:1">
      <c r="A295" s="69"/>
    </row>
    <row r="296" spans="1:1">
      <c r="A296" s="69"/>
    </row>
    <row r="297" spans="1:1">
      <c r="A297" s="69"/>
    </row>
    <row r="298" spans="1:1">
      <c r="A298" s="69"/>
    </row>
    <row r="299" spans="1:1">
      <c r="A299" s="69"/>
    </row>
    <row r="300" spans="1:1">
      <c r="A300" s="69"/>
    </row>
    <row r="301" spans="1:1">
      <c r="A301" s="69"/>
    </row>
    <row r="302" spans="1:1">
      <c r="A302" s="69"/>
    </row>
  </sheetData>
  <mergeCells count="12">
    <mergeCell ref="C79:D79"/>
    <mergeCell ref="G79:I79"/>
    <mergeCell ref="C80:D80"/>
    <mergeCell ref="G80:I80"/>
    <mergeCell ref="A2:H2"/>
    <mergeCell ref="A4:A5"/>
    <mergeCell ref="B4:B5"/>
    <mergeCell ref="C4:C5"/>
    <mergeCell ref="D4:D5"/>
    <mergeCell ref="E4:E5"/>
    <mergeCell ref="F4:F5"/>
    <mergeCell ref="G4:J4"/>
  </mergeCells>
  <pageMargins left="0.59055118110236227" right="0.59055118110236227" top="0.98425196850393704" bottom="0.59055118110236227" header="0" footer="0"/>
  <pageSetup paperSize="9" scale="55" orientation="landscape" r:id="rId1"/>
  <ignoredErrors>
    <ignoredError sqref="F31:F32 F63 F43" formula="1"/>
    <ignoredError sqref="C71 G71:J71 G63:J63 G32:J32 E71 D43 C9 E9" formulaRange="1"/>
    <ignoredError sqref="F71" formula="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84"/>
  <sheetViews>
    <sheetView view="pageBreakPreview" zoomScale="60" zoomScaleNormal="75" workbookViewId="0">
      <selection activeCell="G10" sqref="G10:H10"/>
    </sheetView>
  </sheetViews>
  <sheetFormatPr defaultRowHeight="20.25"/>
  <cols>
    <col min="1" max="1" width="76.140625" style="33" customWidth="1"/>
    <col min="2" max="2" width="13" style="370" customWidth="1"/>
    <col min="3" max="5" width="19.42578125" style="370" customWidth="1"/>
    <col min="6" max="6" width="17.42578125" style="33" customWidth="1"/>
    <col min="7" max="10" width="19.42578125" style="33" customWidth="1"/>
    <col min="11" max="11" width="9.5703125" style="33" customWidth="1"/>
    <col min="12" max="12" width="9.85546875" style="33" customWidth="1"/>
    <col min="13" max="16384" width="9.140625" style="33"/>
  </cols>
  <sheetData>
    <row r="1" spans="1:11" ht="30.75" customHeight="1">
      <c r="J1" s="36" t="s">
        <v>353</v>
      </c>
    </row>
    <row r="2" spans="1:11" ht="39" customHeight="1">
      <c r="A2" s="561" t="s">
        <v>144</v>
      </c>
      <c r="B2" s="561"/>
      <c r="C2" s="561"/>
      <c r="D2" s="561"/>
      <c r="E2" s="561"/>
      <c r="F2" s="561"/>
      <c r="G2" s="561"/>
      <c r="H2" s="561"/>
      <c r="I2" s="561"/>
      <c r="J2" s="561"/>
    </row>
    <row r="3" spans="1:11" ht="35.25" customHeight="1">
      <c r="A3" s="574" t="s">
        <v>390</v>
      </c>
      <c r="B3" s="574"/>
      <c r="C3" s="574"/>
      <c r="D3" s="574"/>
      <c r="E3" s="574"/>
      <c r="F3" s="574"/>
      <c r="G3" s="574"/>
      <c r="H3" s="574"/>
      <c r="I3" s="574"/>
      <c r="J3" s="574"/>
    </row>
    <row r="4" spans="1:11" ht="43.5" customHeight="1">
      <c r="A4" s="535" t="s">
        <v>164</v>
      </c>
      <c r="B4" s="537" t="s">
        <v>17</v>
      </c>
      <c r="C4" s="504" t="s">
        <v>570</v>
      </c>
      <c r="D4" s="504" t="s">
        <v>571</v>
      </c>
      <c r="E4" s="506" t="s">
        <v>566</v>
      </c>
      <c r="F4" s="504" t="s">
        <v>572</v>
      </c>
      <c r="G4" s="537" t="s">
        <v>334</v>
      </c>
      <c r="H4" s="537"/>
      <c r="I4" s="537"/>
      <c r="J4" s="537"/>
    </row>
    <row r="5" spans="1:11" ht="86.25" customHeight="1">
      <c r="A5" s="535"/>
      <c r="B5" s="537"/>
      <c r="C5" s="505"/>
      <c r="D5" s="505"/>
      <c r="E5" s="507"/>
      <c r="F5" s="505"/>
      <c r="G5" s="376" t="s">
        <v>127</v>
      </c>
      <c r="H5" s="376" t="s">
        <v>128</v>
      </c>
      <c r="I5" s="376" t="s">
        <v>129</v>
      </c>
      <c r="J5" s="376" t="s">
        <v>63</v>
      </c>
    </row>
    <row r="6" spans="1:11" ht="51.75" customHeight="1">
      <c r="A6" s="372">
        <v>1</v>
      </c>
      <c r="B6" s="374">
        <v>2</v>
      </c>
      <c r="C6" s="374">
        <v>3</v>
      </c>
      <c r="D6" s="374">
        <v>4</v>
      </c>
      <c r="E6" s="374">
        <v>5</v>
      </c>
      <c r="F6" s="374">
        <v>6</v>
      </c>
      <c r="G6" s="374">
        <v>7</v>
      </c>
      <c r="H6" s="374">
        <v>8</v>
      </c>
      <c r="I6" s="374">
        <v>9</v>
      </c>
      <c r="J6" s="374">
        <v>10</v>
      </c>
    </row>
    <row r="7" spans="1:11" s="382" customFormat="1" ht="56.25" customHeight="1">
      <c r="A7" s="321" t="s">
        <v>73</v>
      </c>
      <c r="B7" s="322">
        <v>4000</v>
      </c>
      <c r="C7" s="273">
        <f>SUM(C8:C13)</f>
        <v>893</v>
      </c>
      <c r="D7" s="389">
        <f>SUM(D8:D13)</f>
        <v>256</v>
      </c>
      <c r="E7" s="389">
        <f>SUM(E8:E13)</f>
        <v>645</v>
      </c>
      <c r="F7" s="389">
        <f>SUM(G7:J7)</f>
        <v>100</v>
      </c>
      <c r="G7" s="389">
        <f>SUM(G8:G13)</f>
        <v>25</v>
      </c>
      <c r="H7" s="389">
        <f>SUM(H8:H13)</f>
        <v>25</v>
      </c>
      <c r="I7" s="389">
        <f>SUM(I8:I13)</f>
        <v>25</v>
      </c>
      <c r="J7" s="389">
        <f>SUM(J8:J13)</f>
        <v>25</v>
      </c>
    </row>
    <row r="8" spans="1:11" ht="49.5" customHeight="1">
      <c r="A8" s="388" t="s">
        <v>1</v>
      </c>
      <c r="B8" s="323" t="s">
        <v>148</v>
      </c>
      <c r="C8" s="334">
        <v>0</v>
      </c>
      <c r="D8" s="384">
        <v>0</v>
      </c>
      <c r="E8" s="384">
        <v>0</v>
      </c>
      <c r="F8" s="384">
        <f t="shared" ref="F8:F13" si="0">SUM(G8:J8)</f>
        <v>0</v>
      </c>
      <c r="G8" s="384">
        <v>0</v>
      </c>
      <c r="H8" s="384">
        <v>0</v>
      </c>
      <c r="I8" s="384">
        <v>0</v>
      </c>
      <c r="J8" s="384">
        <v>0</v>
      </c>
    </row>
    <row r="9" spans="1:11" ht="49.5" customHeight="1">
      <c r="A9" s="388" t="s">
        <v>2</v>
      </c>
      <c r="B9" s="323">
        <v>4020</v>
      </c>
      <c r="C9" s="346">
        <v>297</v>
      </c>
      <c r="D9" s="384">
        <v>56</v>
      </c>
      <c r="E9" s="384">
        <v>470</v>
      </c>
      <c r="F9" s="384">
        <f t="shared" si="0"/>
        <v>0</v>
      </c>
      <c r="G9" s="384">
        <v>0</v>
      </c>
      <c r="H9" s="384">
        <v>0</v>
      </c>
      <c r="I9" s="384">
        <v>0</v>
      </c>
      <c r="J9" s="384">
        <v>0</v>
      </c>
    </row>
    <row r="10" spans="1:11" ht="63" customHeight="1">
      <c r="A10" s="388" t="s">
        <v>27</v>
      </c>
      <c r="B10" s="323">
        <v>4030</v>
      </c>
      <c r="C10" s="346">
        <v>92</v>
      </c>
      <c r="D10" s="384">
        <v>200</v>
      </c>
      <c r="E10" s="384">
        <v>110</v>
      </c>
      <c r="F10" s="384">
        <f t="shared" si="0"/>
        <v>100</v>
      </c>
      <c r="G10" s="384">
        <v>25</v>
      </c>
      <c r="H10" s="384">
        <v>25</v>
      </c>
      <c r="I10" s="384">
        <v>25</v>
      </c>
      <c r="J10" s="384">
        <v>25</v>
      </c>
    </row>
    <row r="11" spans="1:11" ht="51" customHeight="1">
      <c r="A11" s="388" t="s">
        <v>3</v>
      </c>
      <c r="B11" s="323">
        <v>4040</v>
      </c>
      <c r="C11" s="346">
        <v>10</v>
      </c>
      <c r="D11" s="384">
        <v>0</v>
      </c>
      <c r="E11" s="384">
        <v>0</v>
      </c>
      <c r="F11" s="384">
        <f t="shared" si="0"/>
        <v>0</v>
      </c>
      <c r="G11" s="384">
        <v>0</v>
      </c>
      <c r="H11" s="384">
        <v>0</v>
      </c>
      <c r="I11" s="384">
        <v>0</v>
      </c>
      <c r="J11" s="384">
        <v>0</v>
      </c>
    </row>
    <row r="12" spans="1:11" ht="57" customHeight="1">
      <c r="A12" s="388" t="s">
        <v>59</v>
      </c>
      <c r="B12" s="323">
        <v>4050</v>
      </c>
      <c r="C12" s="346">
        <v>494</v>
      </c>
      <c r="D12" s="384">
        <v>0</v>
      </c>
      <c r="E12" s="384">
        <v>65</v>
      </c>
      <c r="F12" s="384">
        <v>0</v>
      </c>
      <c r="G12" s="384">
        <v>0</v>
      </c>
      <c r="H12" s="384">
        <v>0</v>
      </c>
      <c r="I12" s="384">
        <v>0</v>
      </c>
      <c r="J12" s="384">
        <v>0</v>
      </c>
    </row>
    <row r="13" spans="1:11" ht="51" customHeight="1">
      <c r="A13" s="388" t="s">
        <v>270</v>
      </c>
      <c r="B13" s="323">
        <v>4060</v>
      </c>
      <c r="C13" s="346">
        <v>0</v>
      </c>
      <c r="D13" s="384">
        <v>0</v>
      </c>
      <c r="E13" s="384">
        <v>0</v>
      </c>
      <c r="F13" s="384">
        <f t="shared" si="0"/>
        <v>0</v>
      </c>
      <c r="G13" s="384">
        <v>0</v>
      </c>
      <c r="H13" s="384">
        <v>0</v>
      </c>
      <c r="I13" s="384">
        <v>0</v>
      </c>
      <c r="J13" s="384">
        <v>0</v>
      </c>
    </row>
    <row r="14" spans="1:11" ht="20.100000000000001" customHeight="1">
      <c r="B14" s="33"/>
      <c r="C14" s="33"/>
      <c r="D14" s="33"/>
      <c r="E14" s="33"/>
      <c r="F14" s="324"/>
      <c r="G14" s="324"/>
      <c r="H14" s="324"/>
      <c r="I14" s="324"/>
      <c r="J14" s="324"/>
    </row>
    <row r="15" spans="1:11" ht="20.100000000000001" customHeight="1">
      <c r="B15" s="33"/>
      <c r="C15" s="33"/>
      <c r="D15" s="33"/>
      <c r="E15" s="33"/>
      <c r="F15" s="324"/>
      <c r="G15" s="324"/>
      <c r="H15" s="324"/>
      <c r="I15" s="324"/>
      <c r="J15" s="324"/>
    </row>
    <row r="16" spans="1:11" s="38" customFormat="1" ht="20.100000000000001" customHeight="1">
      <c r="A16" s="34"/>
      <c r="C16" s="33"/>
      <c r="D16" s="33"/>
      <c r="E16" s="33"/>
      <c r="F16" s="33"/>
      <c r="G16" s="33"/>
      <c r="H16" s="33"/>
      <c r="I16" s="33"/>
      <c r="J16" s="33"/>
      <c r="K16" s="33"/>
    </row>
    <row r="17" spans="1:10" ht="39" customHeight="1">
      <c r="A17" s="215" t="s">
        <v>508</v>
      </c>
      <c r="B17" s="232"/>
      <c r="C17" s="532" t="s">
        <v>86</v>
      </c>
      <c r="D17" s="533"/>
      <c r="E17" s="533"/>
      <c r="F17" s="533"/>
      <c r="G17" s="233"/>
      <c r="H17" s="468" t="s">
        <v>569</v>
      </c>
      <c r="I17" s="468"/>
      <c r="J17" s="468"/>
    </row>
    <row r="18" spans="1:10" s="38" customFormat="1" ht="46.5" customHeight="1">
      <c r="A18" s="381" t="s">
        <v>366</v>
      </c>
      <c r="B18" s="33"/>
      <c r="C18" s="527" t="s">
        <v>69</v>
      </c>
      <c r="D18" s="527"/>
      <c r="E18" s="527"/>
      <c r="F18" s="527"/>
      <c r="G18" s="234"/>
      <c r="H18" s="567" t="s">
        <v>573</v>
      </c>
      <c r="I18" s="567"/>
      <c r="J18" s="567"/>
    </row>
    <row r="19" spans="1:10">
      <c r="A19" s="35"/>
    </row>
    <row r="20" spans="1:10">
      <c r="A20" s="35"/>
    </row>
    <row r="21" spans="1:10">
      <c r="A21" s="35"/>
    </row>
    <row r="22" spans="1:10">
      <c r="A22" s="35"/>
    </row>
    <row r="23" spans="1:10">
      <c r="A23" s="35"/>
    </row>
    <row r="24" spans="1:10">
      <c r="A24" s="35"/>
    </row>
    <row r="25" spans="1:10">
      <c r="A25" s="35"/>
    </row>
    <row r="26" spans="1:10">
      <c r="A26" s="35"/>
    </row>
    <row r="27" spans="1:10">
      <c r="A27" s="35"/>
    </row>
    <row r="28" spans="1:10">
      <c r="A28" s="35"/>
    </row>
    <row r="29" spans="1:10">
      <c r="A29" s="35"/>
    </row>
    <row r="30" spans="1:10">
      <c r="A30" s="35"/>
    </row>
    <row r="31" spans="1:10">
      <c r="A31" s="35"/>
    </row>
    <row r="32" spans="1:10">
      <c r="A32" s="35"/>
    </row>
    <row r="33" spans="1:1">
      <c r="A33" s="35"/>
    </row>
    <row r="34" spans="1:1">
      <c r="A34" s="35"/>
    </row>
    <row r="35" spans="1:1">
      <c r="A35" s="35"/>
    </row>
    <row r="36" spans="1:1">
      <c r="A36" s="35"/>
    </row>
    <row r="37" spans="1:1">
      <c r="A37" s="35"/>
    </row>
    <row r="38" spans="1:1">
      <c r="A38" s="35"/>
    </row>
    <row r="39" spans="1:1">
      <c r="A39" s="35"/>
    </row>
    <row r="40" spans="1:1">
      <c r="A40" s="35"/>
    </row>
    <row r="41" spans="1:1">
      <c r="A41" s="35"/>
    </row>
    <row r="42" spans="1:1">
      <c r="A42" s="35"/>
    </row>
    <row r="43" spans="1:1">
      <c r="A43" s="35"/>
    </row>
    <row r="44" spans="1:1">
      <c r="A44" s="35"/>
    </row>
    <row r="45" spans="1:1">
      <c r="A45" s="35"/>
    </row>
    <row r="46" spans="1:1">
      <c r="A46" s="35"/>
    </row>
    <row r="47" spans="1:1">
      <c r="A47" s="35"/>
    </row>
    <row r="48" spans="1:1">
      <c r="A48" s="35"/>
    </row>
    <row r="49" spans="1:1">
      <c r="A49" s="35"/>
    </row>
    <row r="50" spans="1:1">
      <c r="A50" s="35"/>
    </row>
    <row r="51" spans="1:1">
      <c r="A51" s="35"/>
    </row>
    <row r="52" spans="1:1">
      <c r="A52" s="35"/>
    </row>
    <row r="53" spans="1:1">
      <c r="A53" s="35"/>
    </row>
    <row r="54" spans="1:1">
      <c r="A54" s="35"/>
    </row>
    <row r="55" spans="1:1">
      <c r="A55" s="35"/>
    </row>
    <row r="56" spans="1:1">
      <c r="A56" s="35"/>
    </row>
    <row r="57" spans="1:1">
      <c r="A57" s="35"/>
    </row>
    <row r="58" spans="1:1">
      <c r="A58" s="35"/>
    </row>
    <row r="59" spans="1:1">
      <c r="A59" s="35"/>
    </row>
    <row r="60" spans="1:1">
      <c r="A60" s="35"/>
    </row>
    <row r="61" spans="1:1">
      <c r="A61" s="35"/>
    </row>
    <row r="62" spans="1:1">
      <c r="A62" s="35"/>
    </row>
    <row r="63" spans="1:1">
      <c r="A63" s="35"/>
    </row>
    <row r="64" spans="1:1">
      <c r="A64" s="35"/>
    </row>
    <row r="65" spans="1:1">
      <c r="A65" s="35"/>
    </row>
    <row r="66" spans="1:1">
      <c r="A66" s="35"/>
    </row>
    <row r="67" spans="1:1">
      <c r="A67" s="35"/>
    </row>
    <row r="68" spans="1:1">
      <c r="A68" s="35"/>
    </row>
    <row r="69" spans="1:1">
      <c r="A69" s="35"/>
    </row>
    <row r="70" spans="1:1">
      <c r="A70" s="35"/>
    </row>
    <row r="71" spans="1:1">
      <c r="A71" s="35"/>
    </row>
    <row r="72" spans="1:1">
      <c r="A72" s="35"/>
    </row>
    <row r="73" spans="1:1">
      <c r="A73" s="35"/>
    </row>
    <row r="74" spans="1:1">
      <c r="A74" s="35"/>
    </row>
    <row r="75" spans="1:1">
      <c r="A75" s="35"/>
    </row>
    <row r="76" spans="1:1">
      <c r="A76" s="35"/>
    </row>
    <row r="77" spans="1:1">
      <c r="A77" s="35"/>
    </row>
    <row r="78" spans="1:1">
      <c r="A78" s="35"/>
    </row>
    <row r="79" spans="1:1">
      <c r="A79" s="35"/>
    </row>
    <row r="80" spans="1:1">
      <c r="A80" s="35"/>
    </row>
    <row r="81" spans="1:1">
      <c r="A81" s="35"/>
    </row>
    <row r="82" spans="1:1">
      <c r="A82" s="35"/>
    </row>
    <row r="83" spans="1:1">
      <c r="A83" s="35"/>
    </row>
    <row r="84" spans="1:1">
      <c r="A84" s="35"/>
    </row>
    <row r="85" spans="1:1">
      <c r="A85" s="35"/>
    </row>
    <row r="86" spans="1:1">
      <c r="A86" s="35"/>
    </row>
    <row r="87" spans="1:1">
      <c r="A87" s="35"/>
    </row>
    <row r="88" spans="1:1">
      <c r="A88" s="35"/>
    </row>
    <row r="89" spans="1:1">
      <c r="A89" s="35"/>
    </row>
    <row r="90" spans="1:1">
      <c r="A90" s="35"/>
    </row>
    <row r="91" spans="1:1">
      <c r="A91" s="35"/>
    </row>
    <row r="92" spans="1:1">
      <c r="A92" s="35"/>
    </row>
    <row r="93" spans="1:1">
      <c r="A93" s="35"/>
    </row>
    <row r="94" spans="1:1">
      <c r="A94" s="35"/>
    </row>
    <row r="95" spans="1:1">
      <c r="A95" s="35"/>
    </row>
    <row r="96" spans="1:1">
      <c r="A96" s="35"/>
    </row>
    <row r="97" spans="1:1">
      <c r="A97" s="35"/>
    </row>
    <row r="98" spans="1:1">
      <c r="A98" s="35"/>
    </row>
    <row r="99" spans="1:1">
      <c r="A99" s="35"/>
    </row>
    <row r="100" spans="1:1">
      <c r="A100" s="35"/>
    </row>
    <row r="101" spans="1:1">
      <c r="A101" s="35"/>
    </row>
    <row r="102" spans="1:1">
      <c r="A102" s="35"/>
    </row>
    <row r="103" spans="1:1">
      <c r="A103" s="35"/>
    </row>
    <row r="104" spans="1:1">
      <c r="A104" s="35"/>
    </row>
    <row r="105" spans="1:1">
      <c r="A105" s="35"/>
    </row>
    <row r="106" spans="1:1">
      <c r="A106" s="35"/>
    </row>
    <row r="107" spans="1:1">
      <c r="A107" s="35"/>
    </row>
    <row r="108" spans="1:1">
      <c r="A108" s="35"/>
    </row>
    <row r="109" spans="1:1">
      <c r="A109" s="35"/>
    </row>
    <row r="110" spans="1:1">
      <c r="A110" s="35"/>
    </row>
    <row r="111" spans="1:1">
      <c r="A111" s="35"/>
    </row>
    <row r="112" spans="1:1">
      <c r="A112" s="35"/>
    </row>
    <row r="113" spans="1:1">
      <c r="A113" s="35"/>
    </row>
    <row r="114" spans="1:1">
      <c r="A114" s="35"/>
    </row>
    <row r="115" spans="1:1">
      <c r="A115" s="35"/>
    </row>
    <row r="116" spans="1:1">
      <c r="A116" s="35"/>
    </row>
    <row r="117" spans="1:1">
      <c r="A117" s="35"/>
    </row>
    <row r="118" spans="1:1">
      <c r="A118" s="35"/>
    </row>
    <row r="119" spans="1:1">
      <c r="A119" s="35"/>
    </row>
    <row r="120" spans="1:1">
      <c r="A120" s="35"/>
    </row>
    <row r="121" spans="1:1">
      <c r="A121" s="35"/>
    </row>
    <row r="122" spans="1:1">
      <c r="A122" s="35"/>
    </row>
    <row r="123" spans="1:1">
      <c r="A123" s="35"/>
    </row>
    <row r="124" spans="1:1">
      <c r="A124" s="35"/>
    </row>
    <row r="125" spans="1:1">
      <c r="A125" s="35"/>
    </row>
    <row r="126" spans="1:1">
      <c r="A126" s="35"/>
    </row>
    <row r="127" spans="1:1">
      <c r="A127" s="35"/>
    </row>
    <row r="128" spans="1:1">
      <c r="A128" s="35"/>
    </row>
    <row r="129" spans="1:1">
      <c r="A129" s="35"/>
    </row>
    <row r="130" spans="1:1">
      <c r="A130" s="35"/>
    </row>
    <row r="131" spans="1:1">
      <c r="A131" s="35"/>
    </row>
    <row r="132" spans="1:1">
      <c r="A132" s="35"/>
    </row>
    <row r="133" spans="1:1">
      <c r="A133" s="35"/>
    </row>
    <row r="134" spans="1:1">
      <c r="A134" s="35"/>
    </row>
    <row r="135" spans="1:1">
      <c r="A135" s="35"/>
    </row>
    <row r="136" spans="1:1">
      <c r="A136" s="35"/>
    </row>
    <row r="137" spans="1:1">
      <c r="A137" s="35"/>
    </row>
    <row r="138" spans="1:1">
      <c r="A138" s="35"/>
    </row>
    <row r="139" spans="1:1">
      <c r="A139" s="35"/>
    </row>
    <row r="140" spans="1:1">
      <c r="A140" s="35"/>
    </row>
    <row r="141" spans="1:1">
      <c r="A141" s="35"/>
    </row>
    <row r="142" spans="1:1">
      <c r="A142" s="35"/>
    </row>
    <row r="143" spans="1:1">
      <c r="A143" s="35"/>
    </row>
    <row r="144" spans="1:1">
      <c r="A144" s="35"/>
    </row>
    <row r="145" spans="1:1">
      <c r="A145" s="35"/>
    </row>
    <row r="146" spans="1:1">
      <c r="A146" s="35"/>
    </row>
    <row r="147" spans="1:1">
      <c r="A147" s="35"/>
    </row>
    <row r="148" spans="1:1">
      <c r="A148" s="35"/>
    </row>
    <row r="149" spans="1:1">
      <c r="A149" s="35"/>
    </row>
    <row r="150" spans="1:1">
      <c r="A150" s="35"/>
    </row>
    <row r="151" spans="1:1">
      <c r="A151" s="35"/>
    </row>
    <row r="152" spans="1:1">
      <c r="A152" s="35"/>
    </row>
    <row r="153" spans="1:1">
      <c r="A153" s="35"/>
    </row>
    <row r="154" spans="1:1">
      <c r="A154" s="35"/>
    </row>
    <row r="155" spans="1:1">
      <c r="A155" s="35"/>
    </row>
    <row r="156" spans="1:1">
      <c r="A156" s="35"/>
    </row>
    <row r="157" spans="1:1">
      <c r="A157" s="35"/>
    </row>
    <row r="158" spans="1:1">
      <c r="A158" s="35"/>
    </row>
    <row r="159" spans="1:1">
      <c r="A159" s="35"/>
    </row>
    <row r="160" spans="1:1">
      <c r="A160" s="35"/>
    </row>
    <row r="161" spans="1:1">
      <c r="A161" s="35"/>
    </row>
    <row r="162" spans="1:1">
      <c r="A162" s="35"/>
    </row>
    <row r="163" spans="1:1">
      <c r="A163" s="35"/>
    </row>
    <row r="164" spans="1:1">
      <c r="A164" s="35"/>
    </row>
    <row r="165" spans="1:1">
      <c r="A165" s="35"/>
    </row>
    <row r="166" spans="1:1">
      <c r="A166" s="35"/>
    </row>
    <row r="167" spans="1:1">
      <c r="A167" s="35"/>
    </row>
    <row r="168" spans="1:1">
      <c r="A168" s="35"/>
    </row>
    <row r="169" spans="1:1">
      <c r="A169" s="35"/>
    </row>
    <row r="170" spans="1:1">
      <c r="A170" s="35"/>
    </row>
    <row r="171" spans="1:1">
      <c r="A171" s="35"/>
    </row>
    <row r="172" spans="1:1">
      <c r="A172" s="35"/>
    </row>
    <row r="173" spans="1:1">
      <c r="A173" s="35"/>
    </row>
    <row r="174" spans="1:1">
      <c r="A174" s="35"/>
    </row>
    <row r="175" spans="1:1">
      <c r="A175" s="35"/>
    </row>
    <row r="176" spans="1:1">
      <c r="A176" s="35"/>
    </row>
    <row r="177" spans="1:1">
      <c r="A177" s="35"/>
    </row>
    <row r="178" spans="1:1">
      <c r="A178" s="35"/>
    </row>
    <row r="179" spans="1:1">
      <c r="A179" s="35"/>
    </row>
    <row r="180" spans="1:1">
      <c r="A180" s="35"/>
    </row>
    <row r="181" spans="1:1">
      <c r="A181" s="35"/>
    </row>
    <row r="182" spans="1:1">
      <c r="A182" s="35"/>
    </row>
    <row r="183" spans="1:1">
      <c r="A183" s="35"/>
    </row>
    <row r="184" spans="1:1">
      <c r="A184" s="35"/>
    </row>
  </sheetData>
  <mergeCells count="13">
    <mergeCell ref="A2:J2"/>
    <mergeCell ref="B4:B5"/>
    <mergeCell ref="C4:C5"/>
    <mergeCell ref="D4:D5"/>
    <mergeCell ref="A3:J3"/>
    <mergeCell ref="F4:F5"/>
    <mergeCell ref="G4:J4"/>
    <mergeCell ref="E4:E5"/>
    <mergeCell ref="C17:F17"/>
    <mergeCell ref="H17:J17"/>
    <mergeCell ref="C18:F18"/>
    <mergeCell ref="H18:J18"/>
    <mergeCell ref="A4:A5"/>
  </mergeCells>
  <phoneticPr fontId="0" type="noConversion"/>
  <pageMargins left="0.59055118110236227" right="0.59055118110236227" top="0.98425196850393704" bottom="0.59055118110236227" header="0" footer="0"/>
  <pageSetup paperSize="9" scale="55" firstPageNumber="9" orientation="landscape" useFirstPageNumber="1" r:id="rId1"/>
  <headerFooter alignWithMargins="0"/>
  <ignoredErrors>
    <ignoredError sqref="B8" numberStoredAsText="1"/>
    <ignoredError sqref="F7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273"/>
  <sheetViews>
    <sheetView view="pageBreakPreview" zoomScale="60" workbookViewId="0">
      <selection activeCell="Q46" sqref="Q46"/>
    </sheetView>
  </sheetViews>
  <sheetFormatPr defaultRowHeight="20.25"/>
  <cols>
    <col min="1" max="1" width="60.28515625" style="3" customWidth="1"/>
    <col min="2" max="2" width="12" style="381" customWidth="1"/>
    <col min="3" max="3" width="16.140625" style="370" customWidth="1"/>
    <col min="4" max="4" width="17.7109375" style="370" customWidth="1"/>
    <col min="5" max="5" width="17.28515625" style="370" customWidth="1"/>
    <col min="6" max="6" width="16" style="370" customWidth="1"/>
    <col min="7" max="7" width="16.28515625" style="33" customWidth="1"/>
    <col min="8" max="8" width="16.85546875" style="33" customWidth="1"/>
    <col min="9" max="9" width="16.140625" style="33" customWidth="1"/>
    <col min="10" max="10" width="16.42578125" style="33" customWidth="1"/>
    <col min="11" max="16384" width="9.140625" style="3"/>
  </cols>
  <sheetData>
    <row r="2" spans="1:11" ht="33.75" customHeight="1">
      <c r="A2" s="549" t="s">
        <v>440</v>
      </c>
      <c r="B2" s="549"/>
      <c r="C2" s="549"/>
      <c r="D2" s="549"/>
      <c r="E2" s="549"/>
      <c r="F2" s="549"/>
      <c r="G2" s="549"/>
      <c r="H2" s="549"/>
    </row>
    <row r="3" spans="1:11" ht="28.5" customHeight="1">
      <c r="A3" s="368"/>
      <c r="B3" s="57"/>
      <c r="C3" s="375"/>
      <c r="D3" s="375"/>
      <c r="E3" s="375"/>
      <c r="F3" s="149"/>
      <c r="G3" s="375"/>
      <c r="H3" s="375"/>
      <c r="I3" s="575" t="s">
        <v>320</v>
      </c>
      <c r="J3" s="575"/>
    </row>
    <row r="4" spans="1:11" ht="41.25" customHeight="1">
      <c r="A4" s="515" t="s">
        <v>164</v>
      </c>
      <c r="B4" s="517" t="s">
        <v>17</v>
      </c>
      <c r="C4" s="504" t="s">
        <v>570</v>
      </c>
      <c r="D4" s="504" t="s">
        <v>571</v>
      </c>
      <c r="E4" s="506" t="s">
        <v>566</v>
      </c>
      <c r="F4" s="504" t="s">
        <v>572</v>
      </c>
      <c r="G4" s="571" t="s">
        <v>334</v>
      </c>
      <c r="H4" s="572"/>
      <c r="I4" s="572"/>
      <c r="J4" s="573"/>
    </row>
    <row r="5" spans="1:11" ht="63" customHeight="1">
      <c r="A5" s="516"/>
      <c r="B5" s="518"/>
      <c r="C5" s="505"/>
      <c r="D5" s="505"/>
      <c r="E5" s="507"/>
      <c r="F5" s="505"/>
      <c r="G5" s="376" t="s">
        <v>127</v>
      </c>
      <c r="H5" s="376" t="s">
        <v>128</v>
      </c>
      <c r="I5" s="376" t="s">
        <v>129</v>
      </c>
      <c r="J5" s="376" t="s">
        <v>63</v>
      </c>
    </row>
    <row r="6" spans="1:11" ht="23.25" customHeight="1">
      <c r="A6" s="392">
        <v>1</v>
      </c>
      <c r="B6" s="386">
        <v>2</v>
      </c>
      <c r="C6" s="374">
        <v>3</v>
      </c>
      <c r="D6" s="374">
        <v>4</v>
      </c>
      <c r="E6" s="374">
        <v>5</v>
      </c>
      <c r="F6" s="374">
        <v>6</v>
      </c>
      <c r="G6" s="374">
        <v>7</v>
      </c>
      <c r="H6" s="374">
        <v>8</v>
      </c>
      <c r="I6" s="372">
        <v>9</v>
      </c>
      <c r="J6" s="372">
        <v>10</v>
      </c>
    </row>
    <row r="7" spans="1:11" ht="44.25" customHeight="1">
      <c r="A7" s="159" t="s">
        <v>73</v>
      </c>
      <c r="B7" s="387">
        <v>4000</v>
      </c>
      <c r="C7" s="389">
        <f>C8+C19+C35+C39+C48</f>
        <v>893</v>
      </c>
      <c r="D7" s="389">
        <f>D8+D19+D35+D39+D48</f>
        <v>256</v>
      </c>
      <c r="E7" s="389">
        <f>E8+E19+E35+E39+E48</f>
        <v>645</v>
      </c>
      <c r="F7" s="389">
        <f>SUM(G7:J7)</f>
        <v>100</v>
      </c>
      <c r="G7" s="389">
        <f>G8+G19</f>
        <v>25</v>
      </c>
      <c r="H7" s="389">
        <f>H8+H19</f>
        <v>25</v>
      </c>
      <c r="I7" s="389">
        <f>I8+I19</f>
        <v>25</v>
      </c>
      <c r="J7" s="389">
        <f>J8+J19</f>
        <v>25</v>
      </c>
      <c r="K7" s="33"/>
    </row>
    <row r="8" spans="1:11" s="31" customFormat="1" ht="25.5" customHeight="1">
      <c r="A8" s="159" t="s">
        <v>2</v>
      </c>
      <c r="B8" s="249">
        <v>4020</v>
      </c>
      <c r="C8" s="389">
        <f t="shared" ref="C8:J8" si="0">SUM(C9:C18)</f>
        <v>297</v>
      </c>
      <c r="D8" s="389">
        <f t="shared" si="0"/>
        <v>56</v>
      </c>
      <c r="E8" s="389">
        <f t="shared" si="0"/>
        <v>470</v>
      </c>
      <c r="F8" s="389">
        <f t="shared" si="0"/>
        <v>0</v>
      </c>
      <c r="G8" s="389">
        <f t="shared" si="0"/>
        <v>0</v>
      </c>
      <c r="H8" s="389">
        <f t="shared" si="0"/>
        <v>0</v>
      </c>
      <c r="I8" s="389">
        <f t="shared" si="0"/>
        <v>0</v>
      </c>
      <c r="J8" s="389">
        <f t="shared" si="0"/>
        <v>0</v>
      </c>
    </row>
    <row r="9" spans="1:11" s="31" customFormat="1" ht="23.25" customHeight="1">
      <c r="A9" s="411" t="s">
        <v>609</v>
      </c>
      <c r="B9" s="249"/>
      <c r="C9" s="297">
        <v>0</v>
      </c>
      <c r="D9" s="389">
        <v>0</v>
      </c>
      <c r="E9" s="353">
        <v>125</v>
      </c>
      <c r="F9" s="389">
        <v>0</v>
      </c>
      <c r="G9" s="389">
        <v>0</v>
      </c>
      <c r="H9" s="389">
        <v>0</v>
      </c>
      <c r="I9" s="389">
        <v>0</v>
      </c>
      <c r="J9" s="389">
        <v>0</v>
      </c>
    </row>
    <row r="10" spans="1:11" s="31" customFormat="1" ht="27" customHeight="1">
      <c r="A10" s="411" t="s">
        <v>607</v>
      </c>
      <c r="B10" s="249"/>
      <c r="C10" s="297">
        <v>0</v>
      </c>
      <c r="D10" s="389">
        <v>0</v>
      </c>
      <c r="E10" s="353">
        <v>216</v>
      </c>
      <c r="F10" s="389">
        <v>0</v>
      </c>
      <c r="G10" s="389">
        <v>0</v>
      </c>
      <c r="H10" s="389">
        <v>0</v>
      </c>
      <c r="I10" s="389">
        <v>0</v>
      </c>
      <c r="J10" s="389">
        <v>0</v>
      </c>
    </row>
    <row r="11" spans="1:11" s="31" customFormat="1" ht="27.75" customHeight="1">
      <c r="A11" s="411" t="s">
        <v>608</v>
      </c>
      <c r="B11" s="249"/>
      <c r="C11" s="297">
        <v>0</v>
      </c>
      <c r="D11" s="389">
        <v>0</v>
      </c>
      <c r="E11" s="353">
        <v>59</v>
      </c>
      <c r="F11" s="389">
        <v>0</v>
      </c>
      <c r="G11" s="389">
        <v>0</v>
      </c>
      <c r="H11" s="389">
        <v>0</v>
      </c>
      <c r="I11" s="389">
        <v>0</v>
      </c>
      <c r="J11" s="389">
        <v>0</v>
      </c>
    </row>
    <row r="12" spans="1:11" s="31" customFormat="1" ht="27.75" customHeight="1">
      <c r="A12" s="325" t="s">
        <v>556</v>
      </c>
      <c r="B12" s="326"/>
      <c r="C12" s="317">
        <v>0</v>
      </c>
      <c r="D12" s="318">
        <v>56</v>
      </c>
      <c r="E12" s="318">
        <v>0</v>
      </c>
      <c r="F12" s="384">
        <f>SUM(G12:J12)</f>
        <v>0</v>
      </c>
      <c r="G12" s="327">
        <v>0</v>
      </c>
      <c r="H12" s="318">
        <v>0</v>
      </c>
      <c r="I12" s="327">
        <v>0</v>
      </c>
      <c r="J12" s="327">
        <v>0</v>
      </c>
    </row>
    <row r="13" spans="1:11" s="31" customFormat="1" ht="29.25" customHeight="1">
      <c r="A13" s="341" t="s">
        <v>550</v>
      </c>
      <c r="B13" s="249"/>
      <c r="C13" s="344">
        <v>98</v>
      </c>
      <c r="D13" s="389">
        <v>0</v>
      </c>
      <c r="E13" s="312">
        <v>0</v>
      </c>
      <c r="F13" s="389">
        <v>0</v>
      </c>
      <c r="G13" s="389">
        <v>0</v>
      </c>
      <c r="H13" s="389">
        <v>0</v>
      </c>
      <c r="I13" s="389">
        <v>0</v>
      </c>
      <c r="J13" s="389">
        <v>0</v>
      </c>
    </row>
    <row r="14" spans="1:11" s="31" customFormat="1" ht="29.25" customHeight="1">
      <c r="A14" s="342" t="s">
        <v>554</v>
      </c>
      <c r="B14" s="249"/>
      <c r="C14" s="347">
        <v>33</v>
      </c>
      <c r="D14" s="389">
        <v>0</v>
      </c>
      <c r="E14" s="312">
        <v>70</v>
      </c>
      <c r="F14" s="389">
        <v>0</v>
      </c>
      <c r="G14" s="389">
        <v>0</v>
      </c>
      <c r="H14" s="389">
        <v>0</v>
      </c>
      <c r="I14" s="389">
        <v>0</v>
      </c>
      <c r="J14" s="389">
        <v>0</v>
      </c>
    </row>
    <row r="15" spans="1:11" s="31" customFormat="1" ht="27" customHeight="1">
      <c r="A15" s="343" t="s">
        <v>551</v>
      </c>
      <c r="B15" s="249"/>
      <c r="C15" s="344">
        <v>61</v>
      </c>
      <c r="D15" s="389">
        <v>0</v>
      </c>
      <c r="E15" s="309">
        <v>0</v>
      </c>
      <c r="F15" s="389">
        <v>0</v>
      </c>
      <c r="G15" s="389">
        <v>0</v>
      </c>
      <c r="H15" s="389">
        <v>0</v>
      </c>
      <c r="I15" s="389">
        <v>0</v>
      </c>
      <c r="J15" s="389">
        <v>0</v>
      </c>
    </row>
    <row r="16" spans="1:11" s="31" customFormat="1" ht="25.5" customHeight="1">
      <c r="A16" s="342" t="s">
        <v>552</v>
      </c>
      <c r="B16" s="249"/>
      <c r="C16" s="340">
        <v>46</v>
      </c>
      <c r="D16" s="389">
        <v>0</v>
      </c>
      <c r="E16" s="309">
        <v>0</v>
      </c>
      <c r="F16" s="389">
        <v>0</v>
      </c>
      <c r="G16" s="389">
        <v>0</v>
      </c>
      <c r="H16" s="389">
        <v>0</v>
      </c>
      <c r="I16" s="389">
        <v>0</v>
      </c>
      <c r="J16" s="389">
        <v>0</v>
      </c>
    </row>
    <row r="17" spans="1:10" s="31" customFormat="1" ht="24" customHeight="1">
      <c r="A17" s="342" t="s">
        <v>553</v>
      </c>
      <c r="B17" s="249"/>
      <c r="C17" s="340">
        <v>38</v>
      </c>
      <c r="D17" s="389">
        <v>0</v>
      </c>
      <c r="E17" s="309">
        <v>0</v>
      </c>
      <c r="F17" s="389">
        <v>0</v>
      </c>
      <c r="G17" s="389">
        <v>0</v>
      </c>
      <c r="H17" s="389">
        <v>0</v>
      </c>
      <c r="I17" s="389">
        <v>0</v>
      </c>
      <c r="J17" s="389">
        <v>0</v>
      </c>
    </row>
    <row r="18" spans="1:10" s="31" customFormat="1" ht="21.75" customHeight="1">
      <c r="A18" s="342" t="s">
        <v>555</v>
      </c>
      <c r="B18" s="249"/>
      <c r="C18" s="340">
        <v>21</v>
      </c>
      <c r="D18" s="389">
        <v>0</v>
      </c>
      <c r="E18" s="309">
        <v>0</v>
      </c>
      <c r="F18" s="389">
        <v>0</v>
      </c>
      <c r="G18" s="389">
        <v>0</v>
      </c>
      <c r="H18" s="389">
        <v>0</v>
      </c>
      <c r="I18" s="389">
        <v>0</v>
      </c>
      <c r="J18" s="389">
        <v>0</v>
      </c>
    </row>
    <row r="19" spans="1:10" s="31" customFormat="1" ht="40.5" customHeight="1">
      <c r="A19" s="159" t="s">
        <v>27</v>
      </c>
      <c r="B19" s="249">
        <v>4030</v>
      </c>
      <c r="C19" s="389">
        <f>SUM(C20:C34)</f>
        <v>92</v>
      </c>
      <c r="D19" s="389">
        <v>200</v>
      </c>
      <c r="E19" s="389">
        <f t="shared" ref="E19:J19" si="1">SUM(E20:E34)</f>
        <v>110</v>
      </c>
      <c r="F19" s="389">
        <f t="shared" si="1"/>
        <v>100</v>
      </c>
      <c r="G19" s="389">
        <f t="shared" si="1"/>
        <v>25</v>
      </c>
      <c r="H19" s="389">
        <f t="shared" si="1"/>
        <v>25</v>
      </c>
      <c r="I19" s="389">
        <f t="shared" si="1"/>
        <v>25</v>
      </c>
      <c r="J19" s="389">
        <f t="shared" si="1"/>
        <v>25</v>
      </c>
    </row>
    <row r="20" spans="1:10" s="31" customFormat="1" ht="29.25" customHeight="1">
      <c r="A20" s="5" t="s">
        <v>492</v>
      </c>
      <c r="B20" s="249"/>
      <c r="C20" s="384">
        <v>43</v>
      </c>
      <c r="D20" s="384">
        <v>200</v>
      </c>
      <c r="E20" s="384">
        <v>19</v>
      </c>
      <c r="F20" s="384">
        <f>SUM(G20:J20)</f>
        <v>100</v>
      </c>
      <c r="G20" s="384">
        <v>25</v>
      </c>
      <c r="H20" s="384">
        <v>25</v>
      </c>
      <c r="I20" s="384">
        <v>25</v>
      </c>
      <c r="J20" s="384">
        <v>25</v>
      </c>
    </row>
    <row r="21" spans="1:10" s="31" customFormat="1" ht="22.5" customHeight="1">
      <c r="A21" s="284" t="s">
        <v>531</v>
      </c>
      <c r="B21" s="249"/>
      <c r="C21" s="298">
        <v>5</v>
      </c>
      <c r="D21" s="389">
        <v>0</v>
      </c>
      <c r="E21" s="389">
        <v>0</v>
      </c>
      <c r="F21" s="389">
        <v>0</v>
      </c>
      <c r="G21" s="389">
        <v>0</v>
      </c>
      <c r="H21" s="389">
        <v>0</v>
      </c>
      <c r="I21" s="389">
        <v>0</v>
      </c>
      <c r="J21" s="389">
        <v>0</v>
      </c>
    </row>
    <row r="22" spans="1:10" s="31" customFormat="1" ht="24.75" customHeight="1">
      <c r="A22" s="301" t="s">
        <v>505</v>
      </c>
      <c r="B22" s="328"/>
      <c r="C22" s="282">
        <v>20</v>
      </c>
      <c r="D22" s="282">
        <v>0</v>
      </c>
      <c r="E22" s="282">
        <v>0</v>
      </c>
      <c r="F22" s="329"/>
      <c r="G22" s="329"/>
      <c r="H22" s="329"/>
      <c r="I22" s="329"/>
      <c r="J22" s="329"/>
    </row>
    <row r="23" spans="1:10" s="31" customFormat="1" ht="24.75" customHeight="1">
      <c r="A23" s="345" t="s">
        <v>546</v>
      </c>
      <c r="B23" s="328"/>
      <c r="C23" s="340">
        <v>5</v>
      </c>
      <c r="D23" s="282">
        <v>0</v>
      </c>
      <c r="E23" s="282">
        <v>0</v>
      </c>
      <c r="F23" s="329"/>
      <c r="G23" s="329"/>
      <c r="H23" s="329"/>
      <c r="I23" s="329"/>
      <c r="J23" s="329"/>
    </row>
    <row r="24" spans="1:10" s="31" customFormat="1" ht="26.25" customHeight="1">
      <c r="A24" s="345" t="s">
        <v>547</v>
      </c>
      <c r="B24" s="328"/>
      <c r="C24" s="340">
        <v>8</v>
      </c>
      <c r="D24" s="282">
        <v>0</v>
      </c>
      <c r="E24" s="282">
        <v>0</v>
      </c>
      <c r="F24" s="329"/>
      <c r="G24" s="329"/>
      <c r="H24" s="329"/>
      <c r="I24" s="329"/>
      <c r="J24" s="329"/>
    </row>
    <row r="25" spans="1:10" s="31" customFormat="1" ht="26.25" customHeight="1">
      <c r="A25" s="345" t="s">
        <v>548</v>
      </c>
      <c r="B25" s="328"/>
      <c r="C25" s="340">
        <v>3</v>
      </c>
      <c r="D25" s="282">
        <v>0</v>
      </c>
      <c r="E25" s="282">
        <v>0</v>
      </c>
      <c r="F25" s="329"/>
      <c r="G25" s="329"/>
      <c r="H25" s="329"/>
      <c r="I25" s="329"/>
      <c r="J25" s="329"/>
    </row>
    <row r="26" spans="1:10" s="31" customFormat="1" ht="26.25" customHeight="1">
      <c r="A26" s="345" t="s">
        <v>549</v>
      </c>
      <c r="B26" s="328"/>
      <c r="C26" s="340">
        <v>8</v>
      </c>
      <c r="D26" s="282">
        <v>0</v>
      </c>
      <c r="E26" s="282">
        <v>0</v>
      </c>
      <c r="F26" s="329"/>
      <c r="G26" s="329"/>
      <c r="H26" s="329"/>
      <c r="I26" s="329"/>
      <c r="J26" s="329"/>
    </row>
    <row r="27" spans="1:10" s="31" customFormat="1" ht="35.25" customHeight="1">
      <c r="A27" s="358" t="s">
        <v>610</v>
      </c>
      <c r="B27" s="354"/>
      <c r="C27" s="353">
        <v>0</v>
      </c>
      <c r="D27" s="282">
        <v>0</v>
      </c>
      <c r="E27" s="359">
        <v>15</v>
      </c>
      <c r="F27" s="356"/>
      <c r="G27" s="356"/>
      <c r="H27" s="356"/>
      <c r="I27" s="356"/>
      <c r="J27" s="356"/>
    </row>
    <row r="28" spans="1:10" s="31" customFormat="1" ht="30" customHeight="1">
      <c r="A28" s="357" t="s">
        <v>611</v>
      </c>
      <c r="B28" s="354"/>
      <c r="C28" s="353">
        <v>0</v>
      </c>
      <c r="D28" s="282">
        <v>0</v>
      </c>
      <c r="E28" s="359">
        <v>4</v>
      </c>
      <c r="F28" s="356"/>
      <c r="G28" s="356"/>
      <c r="H28" s="356"/>
      <c r="I28" s="356"/>
      <c r="J28" s="356"/>
    </row>
    <row r="29" spans="1:10" s="31" customFormat="1" ht="24.75" customHeight="1">
      <c r="A29" s="357" t="s">
        <v>612</v>
      </c>
      <c r="B29" s="354"/>
      <c r="C29" s="353">
        <v>0</v>
      </c>
      <c r="D29" s="282">
        <v>0</v>
      </c>
      <c r="E29" s="359">
        <v>3</v>
      </c>
      <c r="F29" s="356"/>
      <c r="G29" s="356"/>
      <c r="H29" s="356"/>
      <c r="I29" s="356"/>
      <c r="J29" s="356"/>
    </row>
    <row r="30" spans="1:10" s="31" customFormat="1" ht="27.75" customHeight="1">
      <c r="A30" s="357" t="s">
        <v>613</v>
      </c>
      <c r="B30" s="354"/>
      <c r="C30" s="353">
        <v>0</v>
      </c>
      <c r="D30" s="282">
        <v>0</v>
      </c>
      <c r="E30" s="353">
        <v>3</v>
      </c>
      <c r="F30" s="356"/>
      <c r="G30" s="356"/>
      <c r="H30" s="356"/>
      <c r="I30" s="356"/>
      <c r="J30" s="356"/>
    </row>
    <row r="31" spans="1:10" s="31" customFormat="1" ht="26.25" customHeight="1">
      <c r="A31" s="357" t="s">
        <v>614</v>
      </c>
      <c r="B31" s="354"/>
      <c r="C31" s="353">
        <v>0</v>
      </c>
      <c r="D31" s="282">
        <v>0</v>
      </c>
      <c r="E31" s="353">
        <v>5</v>
      </c>
      <c r="F31" s="356"/>
      <c r="G31" s="356"/>
      <c r="H31" s="356"/>
      <c r="I31" s="356"/>
      <c r="J31" s="356"/>
    </row>
    <row r="32" spans="1:10" s="31" customFormat="1" ht="26.25" customHeight="1">
      <c r="A32" s="357" t="s">
        <v>615</v>
      </c>
      <c r="B32" s="354"/>
      <c r="C32" s="353">
        <v>0</v>
      </c>
      <c r="D32" s="282">
        <v>0</v>
      </c>
      <c r="E32" s="353">
        <v>2</v>
      </c>
      <c r="F32" s="356"/>
      <c r="G32" s="356"/>
      <c r="H32" s="356"/>
      <c r="I32" s="356"/>
      <c r="J32" s="356"/>
    </row>
    <row r="33" spans="1:10" s="31" customFormat="1" ht="26.25" customHeight="1">
      <c r="A33" s="357" t="s">
        <v>616</v>
      </c>
      <c r="B33" s="354"/>
      <c r="C33" s="353">
        <v>0</v>
      </c>
      <c r="D33" s="355">
        <v>0</v>
      </c>
      <c r="E33" s="359">
        <v>38</v>
      </c>
      <c r="F33" s="356"/>
      <c r="G33" s="356"/>
      <c r="H33" s="356"/>
      <c r="I33" s="356"/>
      <c r="J33" s="356"/>
    </row>
    <row r="34" spans="1:10" s="31" customFormat="1" ht="24" customHeight="1">
      <c r="A34" s="357" t="s">
        <v>617</v>
      </c>
      <c r="B34" s="328"/>
      <c r="C34" s="282">
        <v>0</v>
      </c>
      <c r="D34" s="282">
        <v>0</v>
      </c>
      <c r="E34" s="359">
        <v>21</v>
      </c>
      <c r="F34" s="329"/>
      <c r="G34" s="329"/>
      <c r="H34" s="329"/>
      <c r="I34" s="329"/>
      <c r="J34" s="329"/>
    </row>
    <row r="35" spans="1:10" s="31" customFormat="1" ht="37.5" customHeight="1">
      <c r="A35" s="159" t="s">
        <v>3</v>
      </c>
      <c r="B35" s="249">
        <v>4040</v>
      </c>
      <c r="C35" s="389">
        <f>SUM(C36:C38)</f>
        <v>10</v>
      </c>
      <c r="D35" s="389">
        <v>0</v>
      </c>
      <c r="E35" s="389">
        <f>SUM(E36:E38)</f>
        <v>0</v>
      </c>
      <c r="F35" s="389">
        <f>SUM(G35:J35)</f>
        <v>0</v>
      </c>
      <c r="G35" s="389">
        <f>SUM(G36:G38)</f>
        <v>0</v>
      </c>
      <c r="H35" s="389">
        <f>SUM(H36:H38)</f>
        <v>0</v>
      </c>
      <c r="I35" s="389">
        <f>SUM(I36:I38)</f>
        <v>0</v>
      </c>
      <c r="J35" s="389">
        <f>SUM(J36:J38)</f>
        <v>0</v>
      </c>
    </row>
    <row r="36" spans="1:10" s="31" customFormat="1" ht="36" customHeight="1">
      <c r="A36" s="311" t="s">
        <v>543</v>
      </c>
      <c r="B36" s="330"/>
      <c r="C36" s="309">
        <v>5</v>
      </c>
      <c r="D36" s="152">
        <v>0</v>
      </c>
      <c r="E36" s="309">
        <v>0</v>
      </c>
      <c r="F36" s="389">
        <v>0</v>
      </c>
      <c r="G36" s="389">
        <v>0</v>
      </c>
      <c r="H36" s="389">
        <v>0</v>
      </c>
      <c r="I36" s="389">
        <v>0</v>
      </c>
      <c r="J36" s="389">
        <v>0</v>
      </c>
    </row>
    <row r="37" spans="1:10" s="31" customFormat="1" ht="27.75" customHeight="1">
      <c r="A37" s="311" t="s">
        <v>544</v>
      </c>
      <c r="B37" s="330"/>
      <c r="C37" s="309">
        <v>3</v>
      </c>
      <c r="D37" s="152">
        <v>0</v>
      </c>
      <c r="E37" s="309">
        <v>0</v>
      </c>
      <c r="F37" s="389">
        <v>0</v>
      </c>
      <c r="G37" s="389">
        <v>0</v>
      </c>
      <c r="H37" s="389">
        <v>0</v>
      </c>
      <c r="I37" s="389">
        <v>0</v>
      </c>
      <c r="J37" s="389">
        <v>0</v>
      </c>
    </row>
    <row r="38" spans="1:10" s="31" customFormat="1" ht="39.75" customHeight="1">
      <c r="A38" s="311" t="s">
        <v>545</v>
      </c>
      <c r="B38" s="221"/>
      <c r="C38" s="309">
        <v>2</v>
      </c>
      <c r="D38" s="384">
        <v>0</v>
      </c>
      <c r="E38" s="309">
        <v>0</v>
      </c>
      <c r="F38" s="389">
        <v>0</v>
      </c>
      <c r="G38" s="389">
        <v>0</v>
      </c>
      <c r="H38" s="389">
        <v>0</v>
      </c>
      <c r="I38" s="389">
        <v>0</v>
      </c>
      <c r="J38" s="389">
        <v>0</v>
      </c>
    </row>
    <row r="39" spans="1:10" s="31" customFormat="1" ht="57.75" customHeight="1">
      <c r="A39" s="159" t="s">
        <v>59</v>
      </c>
      <c r="B39" s="249">
        <v>4050</v>
      </c>
      <c r="C39" s="389">
        <f>SUM(C40:C47)</f>
        <v>494</v>
      </c>
      <c r="D39" s="389">
        <v>0</v>
      </c>
      <c r="E39" s="389">
        <f>SUM(E40:E47)</f>
        <v>65</v>
      </c>
      <c r="F39" s="389">
        <f t="shared" ref="F39:F49" si="2">SUM(G39:J39)</f>
        <v>0</v>
      </c>
      <c r="G39" s="389">
        <f>SUM(G47:G47)</f>
        <v>0</v>
      </c>
      <c r="H39" s="389">
        <f>SUM(H47:H47)</f>
        <v>0</v>
      </c>
      <c r="I39" s="389">
        <f>SUM(I47:I47)</f>
        <v>0</v>
      </c>
      <c r="J39" s="389">
        <f>SUM(J47:J47)</f>
        <v>0</v>
      </c>
    </row>
    <row r="40" spans="1:10" s="31" customFormat="1" ht="39" customHeight="1">
      <c r="A40" s="300" t="s">
        <v>525</v>
      </c>
      <c r="B40" s="221"/>
      <c r="C40" s="296">
        <v>17</v>
      </c>
      <c r="D40" s="389">
        <v>0</v>
      </c>
      <c r="E40" s="384">
        <v>0</v>
      </c>
      <c r="F40" s="389">
        <v>0</v>
      </c>
      <c r="G40" s="389">
        <v>0</v>
      </c>
      <c r="H40" s="389">
        <v>0</v>
      </c>
      <c r="I40" s="389">
        <v>0</v>
      </c>
      <c r="J40" s="389">
        <v>0</v>
      </c>
    </row>
    <row r="41" spans="1:10" s="31" customFormat="1" ht="29.25" customHeight="1">
      <c r="A41" s="343" t="s">
        <v>538</v>
      </c>
      <c r="B41" s="330"/>
      <c r="C41" s="344">
        <v>30</v>
      </c>
      <c r="D41" s="256">
        <v>0</v>
      </c>
      <c r="E41" s="312">
        <v>0</v>
      </c>
      <c r="F41" s="256">
        <v>0</v>
      </c>
      <c r="G41" s="256">
        <v>0</v>
      </c>
      <c r="H41" s="256">
        <v>0</v>
      </c>
      <c r="I41" s="256">
        <v>0</v>
      </c>
      <c r="J41" s="256">
        <v>0</v>
      </c>
    </row>
    <row r="42" spans="1:10" s="31" customFormat="1" ht="27" customHeight="1">
      <c r="A42" s="343" t="s">
        <v>539</v>
      </c>
      <c r="B42" s="330"/>
      <c r="C42" s="344">
        <v>207</v>
      </c>
      <c r="D42" s="256">
        <v>0</v>
      </c>
      <c r="E42" s="312">
        <v>0</v>
      </c>
      <c r="F42" s="256">
        <v>0</v>
      </c>
      <c r="G42" s="256">
        <v>0</v>
      </c>
      <c r="H42" s="256">
        <v>0</v>
      </c>
      <c r="I42" s="256">
        <v>0</v>
      </c>
      <c r="J42" s="256">
        <v>0</v>
      </c>
    </row>
    <row r="43" spans="1:10" s="31" customFormat="1" ht="27.75" customHeight="1">
      <c r="A43" s="343" t="s">
        <v>540</v>
      </c>
      <c r="B43" s="307"/>
      <c r="C43" s="344">
        <v>10</v>
      </c>
      <c r="D43" s="331">
        <v>0</v>
      </c>
      <c r="E43" s="312">
        <v>0</v>
      </c>
      <c r="F43" s="331"/>
      <c r="G43" s="331"/>
      <c r="H43" s="331"/>
      <c r="I43" s="331"/>
      <c r="J43" s="331"/>
    </row>
    <row r="44" spans="1:10" s="31" customFormat="1" ht="36.75" customHeight="1">
      <c r="A44" s="342" t="s">
        <v>578</v>
      </c>
      <c r="B44" s="307"/>
      <c r="C44" s="340">
        <v>140</v>
      </c>
      <c r="D44" s="331">
        <v>0</v>
      </c>
      <c r="E44" s="312">
        <v>0</v>
      </c>
      <c r="F44" s="331"/>
      <c r="G44" s="331"/>
      <c r="H44" s="331"/>
      <c r="I44" s="331"/>
      <c r="J44" s="331"/>
    </row>
    <row r="45" spans="1:10" s="31" customFormat="1" ht="29.25" customHeight="1">
      <c r="A45" s="342" t="s">
        <v>542</v>
      </c>
      <c r="B45" s="307"/>
      <c r="C45" s="340">
        <v>90</v>
      </c>
      <c r="D45" s="331">
        <v>0</v>
      </c>
      <c r="E45" s="312">
        <v>0</v>
      </c>
      <c r="F45" s="331"/>
      <c r="G45" s="331"/>
      <c r="H45" s="331"/>
      <c r="I45" s="331"/>
      <c r="J45" s="331"/>
    </row>
    <row r="46" spans="1:10" s="31" customFormat="1" ht="35.25" customHeight="1">
      <c r="A46" s="320" t="s">
        <v>618</v>
      </c>
      <c r="B46" s="307"/>
      <c r="C46" s="310">
        <v>0</v>
      </c>
      <c r="D46" s="331">
        <v>0</v>
      </c>
      <c r="E46" s="309">
        <v>65</v>
      </c>
      <c r="F46" s="331"/>
      <c r="G46" s="331"/>
      <c r="H46" s="331"/>
      <c r="I46" s="331"/>
      <c r="J46" s="331"/>
    </row>
    <row r="47" spans="1:10" s="31" customFormat="1" ht="33" hidden="1" customHeight="1">
      <c r="A47" s="320"/>
      <c r="B47" s="332"/>
      <c r="C47" s="100">
        <v>0</v>
      </c>
      <c r="D47" s="384">
        <v>0</v>
      </c>
      <c r="E47" s="309">
        <v>0</v>
      </c>
      <c r="F47" s="256">
        <v>0</v>
      </c>
      <c r="G47" s="256">
        <v>0</v>
      </c>
      <c r="H47" s="256">
        <v>0</v>
      </c>
      <c r="I47" s="256">
        <v>0</v>
      </c>
      <c r="J47" s="256">
        <v>0</v>
      </c>
    </row>
    <row r="48" spans="1:10" s="31" customFormat="1" ht="45.75" hidden="1" customHeight="1">
      <c r="A48" s="159" t="s">
        <v>270</v>
      </c>
      <c r="B48" s="249">
        <v>4060</v>
      </c>
      <c r="C48" s="389">
        <f>SUM(C49:C49)</f>
        <v>0</v>
      </c>
      <c r="D48" s="384">
        <v>0</v>
      </c>
      <c r="E48" s="384">
        <f>SUM(E49:E49)</f>
        <v>0</v>
      </c>
      <c r="F48" s="389">
        <f t="shared" si="2"/>
        <v>0</v>
      </c>
      <c r="G48" s="389">
        <f>SUM(G49:G49)</f>
        <v>0</v>
      </c>
      <c r="H48" s="389">
        <f>SUM(H49:H49)</f>
        <v>0</v>
      </c>
      <c r="I48" s="389">
        <f>SUM(I49:I49)</f>
        <v>0</v>
      </c>
      <c r="J48" s="389">
        <f>SUM(J49:J49)</f>
        <v>0</v>
      </c>
    </row>
    <row r="49" spans="1:10" ht="45.75" hidden="1" customHeight="1">
      <c r="A49" s="145"/>
      <c r="B49" s="332"/>
      <c r="C49" s="100">
        <v>0</v>
      </c>
      <c r="D49" s="384">
        <v>0</v>
      </c>
      <c r="E49" s="100"/>
      <c r="F49" s="389">
        <f t="shared" si="2"/>
        <v>0</v>
      </c>
      <c r="G49" s="183"/>
      <c r="H49" s="183"/>
      <c r="I49" s="333"/>
      <c r="J49" s="333"/>
    </row>
    <row r="50" spans="1:10" ht="23.25" customHeight="1">
      <c r="A50" s="68"/>
      <c r="C50" s="371"/>
      <c r="D50" s="154"/>
      <c r="E50" s="154"/>
      <c r="F50" s="154"/>
      <c r="G50" s="154"/>
      <c r="H50" s="154"/>
    </row>
    <row r="51" spans="1:10">
      <c r="A51" s="215" t="s">
        <v>508</v>
      </c>
      <c r="B51" s="1"/>
      <c r="C51" s="565" t="s">
        <v>86</v>
      </c>
      <c r="D51" s="565"/>
      <c r="E51" s="377"/>
      <c r="F51" s="268"/>
      <c r="G51" s="468" t="s">
        <v>569</v>
      </c>
      <c r="H51" s="468"/>
      <c r="I51" s="468"/>
    </row>
    <row r="52" spans="1:10">
      <c r="A52" s="381" t="s">
        <v>366</v>
      </c>
      <c r="B52" s="3"/>
      <c r="C52" s="566" t="s">
        <v>403</v>
      </c>
      <c r="D52" s="566"/>
      <c r="E52" s="378"/>
      <c r="F52" s="33"/>
      <c r="G52" s="567" t="s">
        <v>573</v>
      </c>
      <c r="H52" s="567"/>
      <c r="I52" s="567"/>
    </row>
    <row r="53" spans="1:10">
      <c r="A53" s="68"/>
      <c r="C53" s="371"/>
      <c r="D53" s="154"/>
      <c r="E53" s="154"/>
      <c r="F53" s="154"/>
      <c r="G53" s="154"/>
      <c r="H53" s="154"/>
    </row>
    <row r="54" spans="1:10">
      <c r="A54" s="68"/>
      <c r="C54" s="371"/>
      <c r="D54" s="154"/>
      <c r="E54" s="154"/>
      <c r="F54" s="154"/>
      <c r="G54" s="154"/>
      <c r="H54" s="154"/>
    </row>
    <row r="55" spans="1:10">
      <c r="A55" s="68"/>
      <c r="C55" s="371"/>
      <c r="D55" s="154"/>
      <c r="E55" s="154"/>
      <c r="F55" s="154"/>
      <c r="G55" s="154"/>
      <c r="H55" s="154"/>
    </row>
    <row r="56" spans="1:10">
      <c r="A56" s="68"/>
      <c r="C56" s="371"/>
      <c r="D56" s="154"/>
      <c r="E56" s="154"/>
      <c r="F56" s="154"/>
      <c r="G56" s="154"/>
      <c r="H56" s="154"/>
    </row>
    <row r="57" spans="1:10">
      <c r="A57" s="68"/>
      <c r="C57" s="371"/>
      <c r="D57" s="154"/>
      <c r="E57" s="154"/>
      <c r="F57" s="154"/>
      <c r="G57" s="154"/>
      <c r="H57" s="154"/>
    </row>
    <row r="58" spans="1:10">
      <c r="A58" s="68"/>
      <c r="C58" s="371"/>
      <c r="D58" s="154"/>
      <c r="E58" s="154"/>
      <c r="F58" s="154"/>
      <c r="G58" s="154"/>
      <c r="H58" s="154"/>
    </row>
    <row r="59" spans="1:10">
      <c r="A59" s="68"/>
      <c r="C59" s="371"/>
      <c r="D59" s="154"/>
      <c r="E59" s="154"/>
      <c r="F59" s="154"/>
      <c r="G59" s="154"/>
      <c r="H59" s="154"/>
    </row>
    <row r="60" spans="1:10">
      <c r="A60" s="68"/>
      <c r="C60" s="371"/>
      <c r="D60" s="154"/>
      <c r="E60" s="154"/>
      <c r="F60" s="154"/>
      <c r="G60" s="154"/>
      <c r="H60" s="154"/>
    </row>
    <row r="61" spans="1:10">
      <c r="A61" s="68"/>
      <c r="C61" s="371"/>
      <c r="D61" s="154"/>
      <c r="E61" s="154"/>
      <c r="F61" s="154"/>
      <c r="G61" s="154"/>
      <c r="H61" s="154"/>
    </row>
    <row r="62" spans="1:10">
      <c r="A62" s="68"/>
      <c r="C62" s="371"/>
      <c r="D62" s="154"/>
      <c r="E62" s="154"/>
      <c r="F62" s="154"/>
      <c r="G62" s="154"/>
      <c r="H62" s="154"/>
    </row>
    <row r="63" spans="1:10">
      <c r="A63" s="68"/>
      <c r="C63" s="371"/>
      <c r="D63" s="154"/>
      <c r="E63" s="154"/>
      <c r="F63" s="154"/>
      <c r="G63" s="154"/>
      <c r="H63" s="154"/>
    </row>
    <row r="64" spans="1:10">
      <c r="A64" s="68"/>
      <c r="C64" s="371"/>
      <c r="D64" s="154"/>
      <c r="E64" s="154"/>
      <c r="F64" s="154"/>
      <c r="G64" s="154"/>
      <c r="H64" s="154"/>
    </row>
    <row r="65" spans="1:8">
      <c r="A65" s="68"/>
      <c r="C65" s="371"/>
      <c r="D65" s="154"/>
      <c r="E65" s="154"/>
      <c r="F65" s="154"/>
      <c r="G65" s="154"/>
      <c r="H65" s="154"/>
    </row>
    <row r="66" spans="1:8">
      <c r="A66" s="68"/>
      <c r="C66" s="371"/>
      <c r="D66" s="154"/>
      <c r="E66" s="154"/>
      <c r="F66" s="154"/>
      <c r="G66" s="154"/>
      <c r="H66" s="154"/>
    </row>
    <row r="67" spans="1:8">
      <c r="A67" s="68"/>
      <c r="C67" s="371"/>
      <c r="D67" s="154"/>
      <c r="E67" s="154"/>
      <c r="F67" s="154"/>
      <c r="G67" s="154"/>
      <c r="H67" s="154"/>
    </row>
    <row r="68" spans="1:8">
      <c r="A68" s="68"/>
      <c r="C68" s="371"/>
      <c r="D68" s="154"/>
      <c r="E68" s="154"/>
      <c r="F68" s="154"/>
      <c r="G68" s="154"/>
      <c r="H68" s="154"/>
    </row>
    <row r="69" spans="1:8">
      <c r="A69" s="68"/>
      <c r="C69" s="371"/>
      <c r="D69" s="154"/>
      <c r="E69" s="154"/>
      <c r="F69" s="154"/>
      <c r="G69" s="154"/>
      <c r="H69" s="154"/>
    </row>
    <row r="70" spans="1:8">
      <c r="A70" s="68"/>
      <c r="C70" s="371"/>
      <c r="D70" s="154"/>
      <c r="E70" s="154"/>
      <c r="F70" s="154"/>
      <c r="G70" s="154"/>
      <c r="H70" s="154"/>
    </row>
    <row r="71" spans="1:8">
      <c r="A71" s="68"/>
      <c r="C71" s="371"/>
      <c r="D71" s="154"/>
      <c r="E71" s="154"/>
      <c r="F71" s="154"/>
      <c r="G71" s="154"/>
      <c r="H71" s="154"/>
    </row>
    <row r="72" spans="1:8">
      <c r="A72" s="68"/>
      <c r="C72" s="371"/>
      <c r="D72" s="154"/>
      <c r="E72" s="154"/>
      <c r="F72" s="154"/>
      <c r="G72" s="154"/>
      <c r="H72" s="154"/>
    </row>
    <row r="73" spans="1:8">
      <c r="A73" s="68"/>
      <c r="C73" s="371"/>
      <c r="D73" s="154"/>
      <c r="E73" s="154"/>
      <c r="F73" s="154"/>
      <c r="G73" s="154"/>
      <c r="H73" s="154"/>
    </row>
    <row r="74" spans="1:8">
      <c r="A74" s="68"/>
      <c r="C74" s="371"/>
      <c r="D74" s="154"/>
      <c r="E74" s="154"/>
      <c r="F74" s="154"/>
      <c r="G74" s="154"/>
      <c r="H74" s="154"/>
    </row>
    <row r="75" spans="1:8">
      <c r="A75" s="68"/>
      <c r="C75" s="371"/>
      <c r="D75" s="154"/>
      <c r="E75" s="154"/>
      <c r="F75" s="154"/>
      <c r="G75" s="154"/>
      <c r="H75" s="154"/>
    </row>
    <row r="76" spans="1:8">
      <c r="A76" s="68"/>
      <c r="C76" s="371"/>
      <c r="D76" s="154"/>
      <c r="E76" s="154"/>
      <c r="F76" s="154"/>
      <c r="G76" s="154"/>
      <c r="H76" s="154"/>
    </row>
    <row r="77" spans="1:8">
      <c r="A77" s="68"/>
      <c r="C77" s="371"/>
      <c r="D77" s="154"/>
      <c r="E77" s="154"/>
      <c r="F77" s="154"/>
      <c r="G77" s="154"/>
      <c r="H77" s="154"/>
    </row>
    <row r="78" spans="1:8">
      <c r="A78" s="68"/>
      <c r="C78" s="371"/>
      <c r="D78" s="154"/>
      <c r="E78" s="154"/>
      <c r="F78" s="154"/>
      <c r="G78" s="154"/>
      <c r="H78" s="154"/>
    </row>
    <row r="79" spans="1:8">
      <c r="A79" s="68"/>
      <c r="C79" s="371"/>
      <c r="D79" s="154"/>
      <c r="E79" s="154"/>
      <c r="F79" s="154"/>
      <c r="G79" s="154"/>
      <c r="H79" s="154"/>
    </row>
    <row r="80" spans="1:8">
      <c r="A80" s="68"/>
      <c r="C80" s="371"/>
      <c r="D80" s="154"/>
      <c r="E80" s="154"/>
      <c r="F80" s="154"/>
      <c r="G80" s="154"/>
      <c r="H80" s="154"/>
    </row>
    <row r="81" spans="1:8">
      <c r="A81" s="68"/>
      <c r="C81" s="371"/>
      <c r="D81" s="154"/>
      <c r="E81" s="154"/>
      <c r="F81" s="154"/>
      <c r="G81" s="154"/>
      <c r="H81" s="154"/>
    </row>
    <row r="82" spans="1:8">
      <c r="A82" s="68"/>
      <c r="C82" s="371"/>
      <c r="D82" s="154"/>
      <c r="E82" s="154"/>
      <c r="F82" s="154"/>
      <c r="G82" s="154"/>
      <c r="H82" s="154"/>
    </row>
    <row r="83" spans="1:8">
      <c r="A83" s="68"/>
      <c r="C83" s="371"/>
      <c r="D83" s="154"/>
      <c r="E83" s="154"/>
      <c r="F83" s="154"/>
      <c r="G83" s="154"/>
      <c r="H83" s="154"/>
    </row>
    <row r="84" spans="1:8">
      <c r="A84" s="68"/>
      <c r="C84" s="371"/>
      <c r="D84" s="154"/>
      <c r="E84" s="154"/>
      <c r="F84" s="154"/>
      <c r="G84" s="154"/>
      <c r="H84" s="154"/>
    </row>
    <row r="85" spans="1:8">
      <c r="A85" s="68"/>
      <c r="C85" s="371"/>
      <c r="D85" s="154"/>
      <c r="E85" s="154"/>
      <c r="F85" s="154"/>
      <c r="G85" s="154"/>
      <c r="H85" s="154"/>
    </row>
    <row r="86" spans="1:8">
      <c r="A86" s="68"/>
      <c r="C86" s="371"/>
      <c r="D86" s="154"/>
      <c r="E86" s="154"/>
      <c r="F86" s="154"/>
      <c r="G86" s="154"/>
      <c r="H86" s="154"/>
    </row>
    <row r="87" spans="1:8">
      <c r="A87" s="68"/>
      <c r="C87" s="371"/>
      <c r="D87" s="154"/>
      <c r="E87" s="154"/>
      <c r="F87" s="154"/>
      <c r="G87" s="154"/>
      <c r="H87" s="154"/>
    </row>
    <row r="88" spans="1:8">
      <c r="A88" s="68"/>
      <c r="C88" s="371"/>
      <c r="D88" s="154"/>
      <c r="E88" s="154"/>
      <c r="F88" s="154"/>
      <c r="G88" s="154"/>
      <c r="H88" s="154"/>
    </row>
    <row r="89" spans="1:8">
      <c r="A89" s="68"/>
      <c r="C89" s="371"/>
      <c r="D89" s="154"/>
      <c r="E89" s="154"/>
      <c r="F89" s="154"/>
      <c r="G89" s="154"/>
      <c r="H89" s="154"/>
    </row>
    <row r="90" spans="1:8">
      <c r="A90" s="68"/>
      <c r="C90" s="371"/>
      <c r="D90" s="154"/>
      <c r="E90" s="154"/>
      <c r="F90" s="154"/>
      <c r="G90" s="154"/>
      <c r="H90" s="154"/>
    </row>
    <row r="91" spans="1:8">
      <c r="A91" s="68"/>
      <c r="C91" s="371"/>
      <c r="D91" s="154"/>
      <c r="E91" s="154"/>
      <c r="F91" s="154"/>
      <c r="G91" s="154"/>
      <c r="H91" s="154"/>
    </row>
    <row r="92" spans="1:8">
      <c r="A92" s="68"/>
      <c r="C92" s="371"/>
      <c r="D92" s="154"/>
      <c r="E92" s="154"/>
      <c r="F92" s="154"/>
      <c r="G92" s="154"/>
      <c r="H92" s="154"/>
    </row>
    <row r="93" spans="1:8">
      <c r="A93" s="68"/>
      <c r="C93" s="371"/>
      <c r="D93" s="154"/>
      <c r="E93" s="154"/>
      <c r="F93" s="154"/>
      <c r="G93" s="154"/>
      <c r="H93" s="154"/>
    </row>
    <row r="94" spans="1:8">
      <c r="A94" s="68"/>
      <c r="C94" s="371"/>
      <c r="D94" s="154"/>
      <c r="E94" s="154"/>
      <c r="F94" s="154"/>
      <c r="G94" s="154"/>
      <c r="H94" s="154"/>
    </row>
    <row r="95" spans="1:8">
      <c r="A95" s="68"/>
      <c r="C95" s="371"/>
      <c r="D95" s="154"/>
      <c r="E95" s="154"/>
      <c r="F95" s="154"/>
      <c r="G95" s="154"/>
      <c r="H95" s="154"/>
    </row>
    <row r="96" spans="1:8">
      <c r="A96" s="68"/>
      <c r="C96" s="371"/>
      <c r="D96" s="154"/>
      <c r="E96" s="154"/>
      <c r="F96" s="154"/>
      <c r="G96" s="154"/>
      <c r="H96" s="154"/>
    </row>
    <row r="97" spans="1:15">
      <c r="A97" s="68"/>
      <c r="C97" s="371"/>
      <c r="D97" s="154"/>
      <c r="E97" s="154"/>
      <c r="F97" s="154"/>
      <c r="G97" s="154"/>
      <c r="H97" s="154"/>
    </row>
    <row r="98" spans="1:15">
      <c r="A98" s="68"/>
      <c r="C98" s="371"/>
      <c r="D98" s="154"/>
      <c r="E98" s="154"/>
      <c r="F98" s="154"/>
      <c r="G98" s="154"/>
      <c r="H98" s="154"/>
    </row>
    <row r="99" spans="1:15">
      <c r="A99" s="68"/>
      <c r="C99" s="371"/>
      <c r="D99" s="154"/>
      <c r="E99" s="154"/>
      <c r="F99" s="154"/>
      <c r="G99" s="154"/>
      <c r="H99" s="154"/>
    </row>
    <row r="100" spans="1:15">
      <c r="A100" s="68"/>
      <c r="C100" s="371"/>
      <c r="D100" s="154"/>
      <c r="E100" s="154"/>
      <c r="F100" s="154"/>
      <c r="G100" s="154"/>
      <c r="H100" s="154"/>
    </row>
    <row r="101" spans="1:15">
      <c r="A101" s="68"/>
      <c r="C101" s="371"/>
      <c r="D101" s="154"/>
      <c r="E101" s="154"/>
      <c r="F101" s="154"/>
      <c r="G101" s="154"/>
      <c r="H101" s="154"/>
    </row>
    <row r="102" spans="1:15">
      <c r="A102" s="68"/>
      <c r="C102" s="371"/>
      <c r="D102" s="154"/>
      <c r="E102" s="154"/>
      <c r="F102" s="154"/>
      <c r="G102" s="154"/>
      <c r="H102" s="154"/>
    </row>
    <row r="103" spans="1:15">
      <c r="A103" s="68"/>
      <c r="C103" s="371"/>
      <c r="D103" s="154"/>
      <c r="E103" s="154"/>
      <c r="F103" s="154"/>
      <c r="G103" s="154"/>
      <c r="H103" s="154"/>
    </row>
    <row r="104" spans="1:15">
      <c r="A104" s="68"/>
      <c r="C104" s="371"/>
      <c r="D104" s="154"/>
      <c r="E104" s="154"/>
      <c r="F104" s="154"/>
      <c r="G104" s="154"/>
      <c r="H104" s="154"/>
    </row>
    <row r="105" spans="1:15">
      <c r="A105" s="68"/>
      <c r="C105" s="371"/>
      <c r="D105" s="154"/>
      <c r="E105" s="154"/>
      <c r="F105" s="154"/>
      <c r="G105" s="154"/>
      <c r="H105" s="154"/>
    </row>
    <row r="106" spans="1:15">
      <c r="A106" s="68"/>
    </row>
    <row r="107" spans="1:15">
      <c r="A107" s="69"/>
    </row>
    <row r="108" spans="1:15">
      <c r="A108" s="69"/>
    </row>
    <row r="109" spans="1:15">
      <c r="A109" s="69"/>
    </row>
    <row r="110" spans="1:15">
      <c r="A110" s="69"/>
    </row>
    <row r="111" spans="1:15" s="381" customFormat="1">
      <c r="A111" s="69"/>
      <c r="C111" s="370"/>
      <c r="D111" s="370"/>
      <c r="E111" s="370"/>
      <c r="F111" s="370"/>
      <c r="G111" s="33"/>
      <c r="H111" s="33"/>
      <c r="I111" s="33"/>
      <c r="J111" s="33"/>
      <c r="K111" s="3"/>
      <c r="L111" s="3"/>
      <c r="M111" s="3"/>
      <c r="N111" s="3"/>
      <c r="O111" s="3"/>
    </row>
    <row r="112" spans="1:15" s="381" customFormat="1">
      <c r="A112" s="69"/>
      <c r="C112" s="370"/>
      <c r="D112" s="370"/>
      <c r="E112" s="370"/>
      <c r="F112" s="370"/>
      <c r="G112" s="33"/>
      <c r="H112" s="33"/>
      <c r="I112" s="33"/>
      <c r="J112" s="33"/>
      <c r="K112" s="3"/>
      <c r="L112" s="3"/>
      <c r="M112" s="3"/>
      <c r="N112" s="3"/>
      <c r="O112" s="3"/>
    </row>
    <row r="113" spans="1:15" s="381" customFormat="1">
      <c r="A113" s="69"/>
      <c r="C113" s="370"/>
      <c r="D113" s="370"/>
      <c r="E113" s="370"/>
      <c r="F113" s="370"/>
      <c r="G113" s="33"/>
      <c r="H113" s="33"/>
      <c r="I113" s="33"/>
      <c r="J113" s="33"/>
      <c r="K113" s="3"/>
      <c r="L113" s="3"/>
      <c r="M113" s="3"/>
      <c r="N113" s="3"/>
      <c r="O113" s="3"/>
    </row>
    <row r="114" spans="1:15" s="381" customFormat="1">
      <c r="A114" s="69"/>
      <c r="C114" s="370"/>
      <c r="D114" s="370"/>
      <c r="E114" s="370"/>
      <c r="F114" s="370"/>
      <c r="G114" s="33"/>
      <c r="H114" s="33"/>
      <c r="I114" s="33"/>
      <c r="J114" s="33"/>
      <c r="K114" s="3"/>
      <c r="L114" s="3"/>
      <c r="M114" s="3"/>
      <c r="N114" s="3"/>
      <c r="O114" s="3"/>
    </row>
    <row r="115" spans="1:15" s="381" customFormat="1">
      <c r="A115" s="69"/>
      <c r="C115" s="370"/>
      <c r="D115" s="370"/>
      <c r="E115" s="370"/>
      <c r="F115" s="370"/>
      <c r="G115" s="33"/>
      <c r="H115" s="33"/>
      <c r="I115" s="33"/>
      <c r="J115" s="33"/>
      <c r="K115" s="3"/>
      <c r="L115" s="3"/>
      <c r="M115" s="3"/>
      <c r="N115" s="3"/>
      <c r="O115" s="3"/>
    </row>
    <row r="116" spans="1:15" s="381" customFormat="1">
      <c r="A116" s="69"/>
      <c r="C116" s="370"/>
      <c r="D116" s="370"/>
      <c r="E116" s="370"/>
      <c r="F116" s="370"/>
      <c r="G116" s="33"/>
      <c r="H116" s="33"/>
      <c r="I116" s="33"/>
      <c r="J116" s="33"/>
      <c r="K116" s="3"/>
      <c r="L116" s="3"/>
      <c r="M116" s="3"/>
      <c r="N116" s="3"/>
      <c r="O116" s="3"/>
    </row>
    <row r="117" spans="1:15" s="381" customFormat="1">
      <c r="A117" s="69"/>
      <c r="C117" s="370"/>
      <c r="D117" s="370"/>
      <c r="E117" s="370"/>
      <c r="F117" s="370"/>
      <c r="G117" s="33"/>
      <c r="H117" s="33"/>
      <c r="I117" s="33"/>
      <c r="J117" s="33"/>
      <c r="K117" s="3"/>
      <c r="L117" s="3"/>
      <c r="M117" s="3"/>
      <c r="N117" s="3"/>
      <c r="O117" s="3"/>
    </row>
    <row r="118" spans="1:15" s="381" customFormat="1">
      <c r="A118" s="69"/>
      <c r="C118" s="370"/>
      <c r="D118" s="370"/>
      <c r="E118" s="370"/>
      <c r="F118" s="370"/>
      <c r="G118" s="33"/>
      <c r="H118" s="33"/>
      <c r="I118" s="33"/>
      <c r="J118" s="33"/>
      <c r="K118" s="3"/>
      <c r="L118" s="3"/>
      <c r="M118" s="3"/>
      <c r="N118" s="3"/>
      <c r="O118" s="3"/>
    </row>
    <row r="119" spans="1:15" s="381" customFormat="1">
      <c r="A119" s="69"/>
      <c r="C119" s="370"/>
      <c r="D119" s="370"/>
      <c r="E119" s="370"/>
      <c r="F119" s="370"/>
      <c r="G119" s="33"/>
      <c r="H119" s="33"/>
      <c r="I119" s="33"/>
      <c r="J119" s="33"/>
      <c r="K119" s="3"/>
      <c r="L119" s="3"/>
      <c r="M119" s="3"/>
      <c r="N119" s="3"/>
      <c r="O119" s="3"/>
    </row>
    <row r="120" spans="1:15" s="381" customFormat="1">
      <c r="A120" s="69"/>
      <c r="C120" s="370"/>
      <c r="D120" s="370"/>
      <c r="E120" s="370"/>
      <c r="F120" s="370"/>
      <c r="G120" s="33"/>
      <c r="H120" s="33"/>
      <c r="I120" s="33"/>
      <c r="J120" s="33"/>
      <c r="K120" s="3"/>
      <c r="L120" s="3"/>
      <c r="M120" s="3"/>
      <c r="N120" s="3"/>
      <c r="O120" s="3"/>
    </row>
    <row r="121" spans="1:15" s="381" customFormat="1">
      <c r="A121" s="69"/>
      <c r="C121" s="370"/>
      <c r="D121" s="370"/>
      <c r="E121" s="370"/>
      <c r="F121" s="370"/>
      <c r="G121" s="33"/>
      <c r="H121" s="33"/>
      <c r="I121" s="33"/>
      <c r="J121" s="33"/>
      <c r="K121" s="3"/>
      <c r="L121" s="3"/>
      <c r="M121" s="3"/>
      <c r="N121" s="3"/>
      <c r="O121" s="3"/>
    </row>
    <row r="122" spans="1:15" s="381" customFormat="1">
      <c r="A122" s="69"/>
      <c r="C122" s="370"/>
      <c r="D122" s="370"/>
      <c r="E122" s="370"/>
      <c r="F122" s="370"/>
      <c r="G122" s="33"/>
      <c r="H122" s="33"/>
      <c r="I122" s="33"/>
      <c r="J122" s="33"/>
      <c r="K122" s="3"/>
      <c r="L122" s="3"/>
      <c r="M122" s="3"/>
      <c r="N122" s="3"/>
      <c r="O122" s="3"/>
    </row>
    <row r="123" spans="1:15" s="381" customFormat="1">
      <c r="A123" s="69"/>
      <c r="C123" s="370"/>
      <c r="D123" s="370"/>
      <c r="E123" s="370"/>
      <c r="F123" s="370"/>
      <c r="G123" s="33"/>
      <c r="H123" s="33"/>
      <c r="I123" s="33"/>
      <c r="J123" s="33"/>
      <c r="K123" s="3"/>
      <c r="L123" s="3"/>
      <c r="M123" s="3"/>
      <c r="N123" s="3"/>
      <c r="O123" s="3"/>
    </row>
    <row r="124" spans="1:15" s="381" customFormat="1">
      <c r="A124" s="69"/>
      <c r="C124" s="370"/>
      <c r="D124" s="370"/>
      <c r="E124" s="370"/>
      <c r="F124" s="370"/>
      <c r="G124" s="33"/>
      <c r="H124" s="33"/>
      <c r="I124" s="33"/>
      <c r="J124" s="33"/>
      <c r="K124" s="3"/>
      <c r="L124" s="3"/>
      <c r="M124" s="3"/>
      <c r="N124" s="3"/>
      <c r="O124" s="3"/>
    </row>
    <row r="125" spans="1:15" s="381" customFormat="1">
      <c r="A125" s="69"/>
      <c r="C125" s="370"/>
      <c r="D125" s="370"/>
      <c r="E125" s="370"/>
      <c r="F125" s="370"/>
      <c r="G125" s="33"/>
      <c r="H125" s="33"/>
      <c r="I125" s="33"/>
      <c r="J125" s="33"/>
      <c r="K125" s="3"/>
      <c r="L125" s="3"/>
      <c r="M125" s="3"/>
      <c r="N125" s="3"/>
      <c r="O125" s="3"/>
    </row>
    <row r="126" spans="1:15" s="381" customFormat="1">
      <c r="A126" s="69"/>
      <c r="C126" s="370"/>
      <c r="D126" s="370"/>
      <c r="E126" s="370"/>
      <c r="F126" s="370"/>
      <c r="G126" s="33"/>
      <c r="H126" s="33"/>
      <c r="I126" s="33"/>
      <c r="J126" s="33"/>
      <c r="K126" s="3"/>
      <c r="L126" s="3"/>
      <c r="M126" s="3"/>
      <c r="N126" s="3"/>
      <c r="O126" s="3"/>
    </row>
    <row r="127" spans="1:15" s="381" customFormat="1">
      <c r="A127" s="69"/>
      <c r="C127" s="370"/>
      <c r="D127" s="370"/>
      <c r="E127" s="370"/>
      <c r="F127" s="370"/>
      <c r="G127" s="33"/>
      <c r="H127" s="33"/>
      <c r="I127" s="33"/>
      <c r="J127" s="33"/>
      <c r="K127" s="3"/>
      <c r="L127" s="3"/>
      <c r="M127" s="3"/>
      <c r="N127" s="3"/>
      <c r="O127" s="3"/>
    </row>
    <row r="128" spans="1:15" s="381" customFormat="1">
      <c r="A128" s="69"/>
      <c r="C128" s="370"/>
      <c r="D128" s="370"/>
      <c r="E128" s="370"/>
      <c r="F128" s="370"/>
      <c r="G128" s="33"/>
      <c r="H128" s="33"/>
      <c r="I128" s="33"/>
      <c r="J128" s="33"/>
      <c r="K128" s="3"/>
      <c r="L128" s="3"/>
      <c r="M128" s="3"/>
      <c r="N128" s="3"/>
      <c r="O128" s="3"/>
    </row>
    <row r="129" spans="1:15" s="381" customFormat="1">
      <c r="A129" s="69"/>
      <c r="C129" s="370"/>
      <c r="D129" s="370"/>
      <c r="E129" s="370"/>
      <c r="F129" s="370"/>
      <c r="G129" s="33"/>
      <c r="H129" s="33"/>
      <c r="I129" s="33"/>
      <c r="J129" s="33"/>
      <c r="K129" s="3"/>
      <c r="L129" s="3"/>
      <c r="M129" s="3"/>
      <c r="N129" s="3"/>
      <c r="O129" s="3"/>
    </row>
    <row r="130" spans="1:15" s="381" customFormat="1">
      <c r="A130" s="69"/>
      <c r="C130" s="370"/>
      <c r="D130" s="370"/>
      <c r="E130" s="370"/>
      <c r="F130" s="370"/>
      <c r="G130" s="33"/>
      <c r="H130" s="33"/>
      <c r="I130" s="33"/>
      <c r="J130" s="33"/>
      <c r="K130" s="3"/>
      <c r="L130" s="3"/>
      <c r="M130" s="3"/>
      <c r="N130" s="3"/>
      <c r="O130" s="3"/>
    </row>
    <row r="131" spans="1:15" s="381" customFormat="1">
      <c r="A131" s="69"/>
      <c r="C131" s="370"/>
      <c r="D131" s="370"/>
      <c r="E131" s="370"/>
      <c r="F131" s="370"/>
      <c r="G131" s="33"/>
      <c r="H131" s="33"/>
      <c r="I131" s="33"/>
      <c r="J131" s="33"/>
      <c r="K131" s="3"/>
      <c r="L131" s="3"/>
      <c r="M131" s="3"/>
      <c r="N131" s="3"/>
      <c r="O131" s="3"/>
    </row>
    <row r="132" spans="1:15" s="381" customFormat="1">
      <c r="A132" s="69"/>
      <c r="C132" s="370"/>
      <c r="D132" s="370"/>
      <c r="E132" s="370"/>
      <c r="F132" s="370"/>
      <c r="G132" s="33"/>
      <c r="H132" s="33"/>
      <c r="I132" s="33"/>
      <c r="J132" s="33"/>
      <c r="K132" s="3"/>
      <c r="L132" s="3"/>
      <c r="M132" s="3"/>
      <c r="N132" s="3"/>
      <c r="O132" s="3"/>
    </row>
    <row r="133" spans="1:15" s="381" customFormat="1">
      <c r="A133" s="69"/>
      <c r="C133" s="370"/>
      <c r="D133" s="370"/>
      <c r="E133" s="370"/>
      <c r="F133" s="370"/>
      <c r="G133" s="33"/>
      <c r="H133" s="33"/>
      <c r="I133" s="33"/>
      <c r="J133" s="33"/>
      <c r="K133" s="3"/>
      <c r="L133" s="3"/>
      <c r="M133" s="3"/>
      <c r="N133" s="3"/>
      <c r="O133" s="3"/>
    </row>
    <row r="134" spans="1:15" s="381" customFormat="1">
      <c r="A134" s="69"/>
      <c r="C134" s="370"/>
      <c r="D134" s="370"/>
      <c r="E134" s="370"/>
      <c r="F134" s="370"/>
      <c r="G134" s="33"/>
      <c r="H134" s="33"/>
      <c r="I134" s="33"/>
      <c r="J134" s="33"/>
      <c r="K134" s="3"/>
      <c r="L134" s="3"/>
      <c r="M134" s="3"/>
      <c r="N134" s="3"/>
      <c r="O134" s="3"/>
    </row>
    <row r="135" spans="1:15" s="381" customFormat="1">
      <c r="A135" s="69"/>
      <c r="C135" s="370"/>
      <c r="D135" s="370"/>
      <c r="E135" s="370"/>
      <c r="F135" s="370"/>
      <c r="G135" s="33"/>
      <c r="H135" s="33"/>
      <c r="I135" s="33"/>
      <c r="J135" s="33"/>
      <c r="K135" s="3"/>
      <c r="L135" s="3"/>
      <c r="M135" s="3"/>
      <c r="N135" s="3"/>
      <c r="O135" s="3"/>
    </row>
    <row r="136" spans="1:15" s="381" customFormat="1">
      <c r="A136" s="69"/>
      <c r="C136" s="370"/>
      <c r="D136" s="370"/>
      <c r="E136" s="370"/>
      <c r="F136" s="370"/>
      <c r="G136" s="33"/>
      <c r="H136" s="33"/>
      <c r="I136" s="33"/>
      <c r="J136" s="33"/>
      <c r="K136" s="3"/>
      <c r="L136" s="3"/>
      <c r="M136" s="3"/>
      <c r="N136" s="3"/>
      <c r="O136" s="3"/>
    </row>
    <row r="137" spans="1:15" s="381" customFormat="1">
      <c r="A137" s="69"/>
      <c r="C137" s="370"/>
      <c r="D137" s="370"/>
      <c r="E137" s="370"/>
      <c r="F137" s="370"/>
      <c r="G137" s="33"/>
      <c r="H137" s="33"/>
      <c r="I137" s="33"/>
      <c r="J137" s="33"/>
      <c r="K137" s="3"/>
      <c r="L137" s="3"/>
      <c r="M137" s="3"/>
      <c r="N137" s="3"/>
      <c r="O137" s="3"/>
    </row>
    <row r="138" spans="1:15" s="381" customFormat="1">
      <c r="A138" s="69"/>
      <c r="C138" s="370"/>
      <c r="D138" s="370"/>
      <c r="E138" s="370"/>
      <c r="F138" s="370"/>
      <c r="G138" s="33"/>
      <c r="H138" s="33"/>
      <c r="I138" s="33"/>
      <c r="J138" s="33"/>
      <c r="K138" s="3"/>
      <c r="L138" s="3"/>
      <c r="M138" s="3"/>
      <c r="N138" s="3"/>
      <c r="O138" s="3"/>
    </row>
    <row r="139" spans="1:15" s="381" customFormat="1">
      <c r="A139" s="69"/>
      <c r="C139" s="370"/>
      <c r="D139" s="370"/>
      <c r="E139" s="370"/>
      <c r="F139" s="370"/>
      <c r="G139" s="33"/>
      <c r="H139" s="33"/>
      <c r="I139" s="33"/>
      <c r="J139" s="33"/>
      <c r="K139" s="3"/>
      <c r="L139" s="3"/>
      <c r="M139" s="3"/>
      <c r="N139" s="3"/>
      <c r="O139" s="3"/>
    </row>
    <row r="140" spans="1:15" s="381" customFormat="1">
      <c r="A140" s="69"/>
      <c r="C140" s="370"/>
      <c r="D140" s="370"/>
      <c r="E140" s="370"/>
      <c r="F140" s="370"/>
      <c r="G140" s="33"/>
      <c r="H140" s="33"/>
      <c r="I140" s="33"/>
      <c r="J140" s="33"/>
      <c r="K140" s="3"/>
      <c r="L140" s="3"/>
      <c r="M140" s="3"/>
      <c r="N140" s="3"/>
      <c r="O140" s="3"/>
    </row>
    <row r="141" spans="1:15" s="381" customFormat="1">
      <c r="A141" s="69"/>
      <c r="C141" s="370"/>
      <c r="D141" s="370"/>
      <c r="E141" s="370"/>
      <c r="F141" s="370"/>
      <c r="G141" s="33"/>
      <c r="H141" s="33"/>
      <c r="I141" s="33"/>
      <c r="J141" s="33"/>
      <c r="K141" s="3"/>
      <c r="L141" s="3"/>
      <c r="M141" s="3"/>
      <c r="N141" s="3"/>
      <c r="O141" s="3"/>
    </row>
    <row r="142" spans="1:15" s="381" customFormat="1">
      <c r="A142" s="69"/>
      <c r="C142" s="370"/>
      <c r="D142" s="370"/>
      <c r="E142" s="370"/>
      <c r="F142" s="370"/>
      <c r="G142" s="33"/>
      <c r="H142" s="33"/>
      <c r="I142" s="33"/>
      <c r="J142" s="33"/>
      <c r="K142" s="3"/>
      <c r="L142" s="3"/>
      <c r="M142" s="3"/>
      <c r="N142" s="3"/>
      <c r="O142" s="3"/>
    </row>
    <row r="143" spans="1:15" s="381" customFormat="1">
      <c r="A143" s="69"/>
      <c r="C143" s="370"/>
      <c r="D143" s="370"/>
      <c r="E143" s="370"/>
      <c r="F143" s="370"/>
      <c r="G143" s="33"/>
      <c r="H143" s="33"/>
      <c r="I143" s="33"/>
      <c r="J143" s="33"/>
      <c r="K143" s="3"/>
      <c r="L143" s="3"/>
      <c r="M143" s="3"/>
      <c r="N143" s="3"/>
      <c r="O143" s="3"/>
    </row>
    <row r="144" spans="1:15" s="381" customFormat="1">
      <c r="A144" s="69"/>
      <c r="C144" s="370"/>
      <c r="D144" s="370"/>
      <c r="E144" s="370"/>
      <c r="F144" s="370"/>
      <c r="G144" s="33"/>
      <c r="H144" s="33"/>
      <c r="I144" s="33"/>
      <c r="J144" s="33"/>
      <c r="K144" s="3"/>
      <c r="L144" s="3"/>
      <c r="M144" s="3"/>
      <c r="N144" s="3"/>
      <c r="O144" s="3"/>
    </row>
    <row r="145" spans="1:15" s="381" customFormat="1">
      <c r="A145" s="69"/>
      <c r="C145" s="370"/>
      <c r="D145" s="370"/>
      <c r="E145" s="370"/>
      <c r="F145" s="370"/>
      <c r="G145" s="33"/>
      <c r="H145" s="33"/>
      <c r="I145" s="33"/>
      <c r="J145" s="33"/>
      <c r="K145" s="3"/>
      <c r="L145" s="3"/>
      <c r="M145" s="3"/>
      <c r="N145" s="3"/>
      <c r="O145" s="3"/>
    </row>
    <row r="146" spans="1:15" s="381" customFormat="1">
      <c r="A146" s="69"/>
      <c r="C146" s="370"/>
      <c r="D146" s="370"/>
      <c r="E146" s="370"/>
      <c r="F146" s="370"/>
      <c r="G146" s="33"/>
      <c r="H146" s="33"/>
      <c r="I146" s="33"/>
      <c r="J146" s="33"/>
      <c r="K146" s="3"/>
      <c r="L146" s="3"/>
      <c r="M146" s="3"/>
      <c r="N146" s="3"/>
      <c r="O146" s="3"/>
    </row>
    <row r="147" spans="1:15" s="381" customFormat="1">
      <c r="A147" s="69"/>
      <c r="C147" s="370"/>
      <c r="D147" s="370"/>
      <c r="E147" s="370"/>
      <c r="F147" s="370"/>
      <c r="G147" s="33"/>
      <c r="H147" s="33"/>
      <c r="I147" s="33"/>
      <c r="J147" s="33"/>
      <c r="K147" s="3"/>
      <c r="L147" s="3"/>
      <c r="M147" s="3"/>
      <c r="N147" s="3"/>
      <c r="O147" s="3"/>
    </row>
    <row r="148" spans="1:15" s="381" customFormat="1">
      <c r="A148" s="69"/>
      <c r="C148" s="370"/>
      <c r="D148" s="370"/>
      <c r="E148" s="370"/>
      <c r="F148" s="370"/>
      <c r="G148" s="33"/>
      <c r="H148" s="33"/>
      <c r="I148" s="33"/>
      <c r="J148" s="33"/>
      <c r="K148" s="3"/>
      <c r="L148" s="3"/>
      <c r="M148" s="3"/>
      <c r="N148" s="3"/>
      <c r="O148" s="3"/>
    </row>
    <row r="149" spans="1:15" s="381" customFormat="1">
      <c r="A149" s="69"/>
      <c r="C149" s="370"/>
      <c r="D149" s="370"/>
      <c r="E149" s="370"/>
      <c r="F149" s="370"/>
      <c r="G149" s="33"/>
      <c r="H149" s="33"/>
      <c r="I149" s="33"/>
      <c r="J149" s="33"/>
      <c r="K149" s="3"/>
      <c r="L149" s="3"/>
      <c r="M149" s="3"/>
      <c r="N149" s="3"/>
      <c r="O149" s="3"/>
    </row>
    <row r="150" spans="1:15" s="381" customFormat="1">
      <c r="A150" s="69"/>
      <c r="C150" s="370"/>
      <c r="D150" s="370"/>
      <c r="E150" s="370"/>
      <c r="F150" s="370"/>
      <c r="G150" s="33"/>
      <c r="H150" s="33"/>
      <c r="I150" s="33"/>
      <c r="J150" s="33"/>
      <c r="K150" s="3"/>
      <c r="L150" s="3"/>
      <c r="M150" s="3"/>
      <c r="N150" s="3"/>
      <c r="O150" s="3"/>
    </row>
    <row r="151" spans="1:15" s="381" customFormat="1">
      <c r="A151" s="69"/>
      <c r="C151" s="370"/>
      <c r="D151" s="370"/>
      <c r="E151" s="370"/>
      <c r="F151" s="370"/>
      <c r="G151" s="33"/>
      <c r="H151" s="33"/>
      <c r="I151" s="33"/>
      <c r="J151" s="33"/>
      <c r="K151" s="3"/>
      <c r="L151" s="3"/>
      <c r="M151" s="3"/>
      <c r="N151" s="3"/>
      <c r="O151" s="3"/>
    </row>
    <row r="152" spans="1:15" s="381" customFormat="1">
      <c r="A152" s="69"/>
      <c r="C152" s="370"/>
      <c r="D152" s="370"/>
      <c r="E152" s="370"/>
      <c r="F152" s="370"/>
      <c r="G152" s="33"/>
      <c r="H152" s="33"/>
      <c r="I152" s="33"/>
      <c r="J152" s="33"/>
      <c r="K152" s="3"/>
      <c r="L152" s="3"/>
      <c r="M152" s="3"/>
      <c r="N152" s="3"/>
      <c r="O152" s="3"/>
    </row>
    <row r="153" spans="1:15" s="381" customFormat="1">
      <c r="A153" s="69"/>
      <c r="C153" s="370"/>
      <c r="D153" s="370"/>
      <c r="E153" s="370"/>
      <c r="F153" s="370"/>
      <c r="G153" s="33"/>
      <c r="H153" s="33"/>
      <c r="I153" s="33"/>
      <c r="J153" s="33"/>
      <c r="K153" s="3"/>
      <c r="L153" s="3"/>
      <c r="M153" s="3"/>
      <c r="N153" s="3"/>
      <c r="O153" s="3"/>
    </row>
    <row r="154" spans="1:15" s="381" customFormat="1">
      <c r="A154" s="69"/>
      <c r="C154" s="370"/>
      <c r="D154" s="370"/>
      <c r="E154" s="370"/>
      <c r="F154" s="370"/>
      <c r="G154" s="33"/>
      <c r="H154" s="33"/>
      <c r="I154" s="33"/>
      <c r="J154" s="33"/>
      <c r="K154" s="3"/>
      <c r="L154" s="3"/>
      <c r="M154" s="3"/>
      <c r="N154" s="3"/>
      <c r="O154" s="3"/>
    </row>
    <row r="155" spans="1:15" s="381" customFormat="1">
      <c r="A155" s="69"/>
      <c r="C155" s="370"/>
      <c r="D155" s="370"/>
      <c r="E155" s="370"/>
      <c r="F155" s="370"/>
      <c r="G155" s="33"/>
      <c r="H155" s="33"/>
      <c r="I155" s="33"/>
      <c r="J155" s="33"/>
      <c r="K155" s="3"/>
      <c r="L155" s="3"/>
      <c r="M155" s="3"/>
      <c r="N155" s="3"/>
      <c r="O155" s="3"/>
    </row>
    <row r="156" spans="1:15" s="381" customFormat="1">
      <c r="A156" s="69"/>
      <c r="C156" s="370"/>
      <c r="D156" s="370"/>
      <c r="E156" s="370"/>
      <c r="F156" s="370"/>
      <c r="G156" s="33"/>
      <c r="H156" s="33"/>
      <c r="I156" s="33"/>
      <c r="J156" s="33"/>
      <c r="K156" s="3"/>
      <c r="L156" s="3"/>
      <c r="M156" s="3"/>
      <c r="N156" s="3"/>
      <c r="O156" s="3"/>
    </row>
    <row r="157" spans="1:15" s="381" customFormat="1">
      <c r="A157" s="69"/>
      <c r="C157" s="370"/>
      <c r="D157" s="370"/>
      <c r="E157" s="370"/>
      <c r="F157" s="370"/>
      <c r="G157" s="33"/>
      <c r="H157" s="33"/>
      <c r="I157" s="33"/>
      <c r="J157" s="33"/>
      <c r="K157" s="3"/>
      <c r="L157" s="3"/>
      <c r="M157" s="3"/>
      <c r="N157" s="3"/>
      <c r="O157" s="3"/>
    </row>
    <row r="158" spans="1:15" s="381" customFormat="1">
      <c r="A158" s="69"/>
      <c r="C158" s="370"/>
      <c r="D158" s="370"/>
      <c r="E158" s="370"/>
      <c r="F158" s="370"/>
      <c r="G158" s="33"/>
      <c r="H158" s="33"/>
      <c r="I158" s="33"/>
      <c r="J158" s="33"/>
      <c r="K158" s="3"/>
      <c r="L158" s="3"/>
      <c r="M158" s="3"/>
      <c r="N158" s="3"/>
      <c r="O158" s="3"/>
    </row>
    <row r="159" spans="1:15" s="381" customFormat="1">
      <c r="A159" s="69"/>
      <c r="C159" s="370"/>
      <c r="D159" s="370"/>
      <c r="E159" s="370"/>
      <c r="F159" s="370"/>
      <c r="G159" s="33"/>
      <c r="H159" s="33"/>
      <c r="I159" s="33"/>
      <c r="J159" s="33"/>
      <c r="K159" s="3"/>
      <c r="L159" s="3"/>
      <c r="M159" s="3"/>
      <c r="N159" s="3"/>
      <c r="O159" s="3"/>
    </row>
    <row r="160" spans="1:15" s="381" customFormat="1">
      <c r="A160" s="69"/>
      <c r="C160" s="370"/>
      <c r="D160" s="370"/>
      <c r="E160" s="370"/>
      <c r="F160" s="370"/>
      <c r="G160" s="33"/>
      <c r="H160" s="33"/>
      <c r="I160" s="33"/>
      <c r="J160" s="33"/>
      <c r="K160" s="3"/>
      <c r="L160" s="3"/>
      <c r="M160" s="3"/>
      <c r="N160" s="3"/>
      <c r="O160" s="3"/>
    </row>
    <row r="161" spans="1:15" s="381" customFormat="1">
      <c r="A161" s="69"/>
      <c r="C161" s="370"/>
      <c r="D161" s="370"/>
      <c r="E161" s="370"/>
      <c r="F161" s="370"/>
      <c r="G161" s="33"/>
      <c r="H161" s="33"/>
      <c r="I161" s="33"/>
      <c r="J161" s="33"/>
      <c r="K161" s="3"/>
      <c r="L161" s="3"/>
      <c r="M161" s="3"/>
      <c r="N161" s="3"/>
      <c r="O161" s="3"/>
    </row>
    <row r="162" spans="1:15" s="381" customFormat="1">
      <c r="A162" s="69"/>
      <c r="C162" s="370"/>
      <c r="D162" s="370"/>
      <c r="E162" s="370"/>
      <c r="F162" s="370"/>
      <c r="G162" s="33"/>
      <c r="H162" s="33"/>
      <c r="I162" s="33"/>
      <c r="J162" s="33"/>
      <c r="K162" s="3"/>
      <c r="L162" s="3"/>
      <c r="M162" s="3"/>
      <c r="N162" s="3"/>
      <c r="O162" s="3"/>
    </row>
    <row r="163" spans="1:15" s="381" customFormat="1">
      <c r="A163" s="69"/>
      <c r="C163" s="370"/>
      <c r="D163" s="370"/>
      <c r="E163" s="370"/>
      <c r="F163" s="370"/>
      <c r="G163" s="33"/>
      <c r="H163" s="33"/>
      <c r="I163" s="33"/>
      <c r="J163" s="33"/>
      <c r="K163" s="3"/>
      <c r="L163" s="3"/>
      <c r="M163" s="3"/>
      <c r="N163" s="3"/>
      <c r="O163" s="3"/>
    </row>
    <row r="164" spans="1:15" s="381" customFormat="1">
      <c r="A164" s="69"/>
      <c r="C164" s="370"/>
      <c r="D164" s="370"/>
      <c r="E164" s="370"/>
      <c r="F164" s="370"/>
      <c r="G164" s="33"/>
      <c r="H164" s="33"/>
      <c r="I164" s="33"/>
      <c r="J164" s="33"/>
      <c r="K164" s="3"/>
      <c r="L164" s="3"/>
      <c r="M164" s="3"/>
      <c r="N164" s="3"/>
      <c r="O164" s="3"/>
    </row>
    <row r="165" spans="1:15" s="381" customFormat="1">
      <c r="A165" s="69"/>
      <c r="C165" s="370"/>
      <c r="D165" s="370"/>
      <c r="E165" s="370"/>
      <c r="F165" s="370"/>
      <c r="G165" s="33"/>
      <c r="H165" s="33"/>
      <c r="I165" s="33"/>
      <c r="J165" s="33"/>
      <c r="K165" s="3"/>
      <c r="L165" s="3"/>
      <c r="M165" s="3"/>
      <c r="N165" s="3"/>
      <c r="O165" s="3"/>
    </row>
    <row r="166" spans="1:15" s="381" customFormat="1">
      <c r="A166" s="69"/>
      <c r="C166" s="370"/>
      <c r="D166" s="370"/>
      <c r="E166" s="370"/>
      <c r="F166" s="370"/>
      <c r="G166" s="33"/>
      <c r="H166" s="33"/>
      <c r="I166" s="33"/>
      <c r="J166" s="33"/>
      <c r="K166" s="3"/>
      <c r="L166" s="3"/>
      <c r="M166" s="3"/>
      <c r="N166" s="3"/>
      <c r="O166" s="3"/>
    </row>
    <row r="167" spans="1:15" s="381" customFormat="1">
      <c r="A167" s="69"/>
      <c r="C167" s="370"/>
      <c r="D167" s="370"/>
      <c r="E167" s="370"/>
      <c r="F167" s="370"/>
      <c r="G167" s="33"/>
      <c r="H167" s="33"/>
      <c r="I167" s="33"/>
      <c r="J167" s="33"/>
      <c r="K167" s="3"/>
      <c r="L167" s="3"/>
      <c r="M167" s="3"/>
      <c r="N167" s="3"/>
      <c r="O167" s="3"/>
    </row>
    <row r="168" spans="1:15" s="381" customFormat="1">
      <c r="A168" s="69"/>
      <c r="C168" s="370"/>
      <c r="D168" s="370"/>
      <c r="E168" s="370"/>
      <c r="F168" s="370"/>
      <c r="G168" s="33"/>
      <c r="H168" s="33"/>
      <c r="I168" s="33"/>
      <c r="J168" s="33"/>
      <c r="K168" s="3"/>
      <c r="L168" s="3"/>
      <c r="M168" s="3"/>
      <c r="N168" s="3"/>
      <c r="O168" s="3"/>
    </row>
    <row r="169" spans="1:15" s="381" customFormat="1">
      <c r="A169" s="69"/>
      <c r="C169" s="370"/>
      <c r="D169" s="370"/>
      <c r="E169" s="370"/>
      <c r="F169" s="370"/>
      <c r="G169" s="33"/>
      <c r="H169" s="33"/>
      <c r="I169" s="33"/>
      <c r="J169" s="33"/>
      <c r="K169" s="3"/>
      <c r="L169" s="3"/>
      <c r="M169" s="3"/>
      <c r="N169" s="3"/>
      <c r="O169" s="3"/>
    </row>
    <row r="170" spans="1:15" s="381" customFormat="1">
      <c r="A170" s="69"/>
      <c r="C170" s="370"/>
      <c r="D170" s="370"/>
      <c r="E170" s="370"/>
      <c r="F170" s="370"/>
      <c r="G170" s="33"/>
      <c r="H170" s="33"/>
      <c r="I170" s="33"/>
      <c r="J170" s="33"/>
      <c r="K170" s="3"/>
      <c r="L170" s="3"/>
      <c r="M170" s="3"/>
      <c r="N170" s="3"/>
      <c r="O170" s="3"/>
    </row>
    <row r="171" spans="1:15" s="381" customFormat="1">
      <c r="A171" s="69"/>
      <c r="C171" s="370"/>
      <c r="D171" s="370"/>
      <c r="E171" s="370"/>
      <c r="F171" s="370"/>
      <c r="G171" s="33"/>
      <c r="H171" s="33"/>
      <c r="I171" s="33"/>
      <c r="J171" s="33"/>
      <c r="K171" s="3"/>
      <c r="L171" s="3"/>
      <c r="M171" s="3"/>
      <c r="N171" s="3"/>
      <c r="O171" s="3"/>
    </row>
    <row r="172" spans="1:15" s="381" customFormat="1">
      <c r="A172" s="69"/>
      <c r="C172" s="370"/>
      <c r="D172" s="370"/>
      <c r="E172" s="370"/>
      <c r="F172" s="370"/>
      <c r="G172" s="33"/>
      <c r="H172" s="33"/>
      <c r="I172" s="33"/>
      <c r="J172" s="33"/>
      <c r="K172" s="3"/>
      <c r="L172" s="3"/>
      <c r="M172" s="3"/>
      <c r="N172" s="3"/>
      <c r="O172" s="3"/>
    </row>
    <row r="173" spans="1:15" s="381" customFormat="1">
      <c r="A173" s="69"/>
      <c r="C173" s="370"/>
      <c r="D173" s="370"/>
      <c r="E173" s="370"/>
      <c r="F173" s="370"/>
      <c r="G173" s="33"/>
      <c r="H173" s="33"/>
      <c r="I173" s="33"/>
      <c r="J173" s="33"/>
      <c r="K173" s="3"/>
      <c r="L173" s="3"/>
      <c r="M173" s="3"/>
      <c r="N173" s="3"/>
      <c r="O173" s="3"/>
    </row>
    <row r="174" spans="1:15" s="381" customFormat="1">
      <c r="A174" s="69"/>
      <c r="C174" s="370"/>
      <c r="D174" s="370"/>
      <c r="E174" s="370"/>
      <c r="F174" s="370"/>
      <c r="G174" s="33"/>
      <c r="H174" s="33"/>
      <c r="I174" s="33"/>
      <c r="J174" s="33"/>
      <c r="K174" s="3"/>
      <c r="L174" s="3"/>
      <c r="M174" s="3"/>
      <c r="N174" s="3"/>
      <c r="O174" s="3"/>
    </row>
    <row r="175" spans="1:15" s="381" customFormat="1">
      <c r="A175" s="69"/>
      <c r="C175" s="370"/>
      <c r="D175" s="370"/>
      <c r="E175" s="370"/>
      <c r="F175" s="370"/>
      <c r="G175" s="33"/>
      <c r="H175" s="33"/>
      <c r="I175" s="33"/>
      <c r="J175" s="33"/>
      <c r="K175" s="3"/>
      <c r="L175" s="3"/>
      <c r="M175" s="3"/>
      <c r="N175" s="3"/>
      <c r="O175" s="3"/>
    </row>
    <row r="176" spans="1:15" s="381" customFormat="1">
      <c r="A176" s="69"/>
      <c r="C176" s="370"/>
      <c r="D176" s="370"/>
      <c r="E176" s="370"/>
      <c r="F176" s="370"/>
      <c r="G176" s="33"/>
      <c r="H176" s="33"/>
      <c r="I176" s="33"/>
      <c r="J176" s="33"/>
      <c r="K176" s="3"/>
      <c r="L176" s="3"/>
      <c r="M176" s="3"/>
      <c r="N176" s="3"/>
      <c r="O176" s="3"/>
    </row>
    <row r="177" spans="1:15" s="381" customFormat="1">
      <c r="A177" s="69"/>
      <c r="C177" s="370"/>
      <c r="D177" s="370"/>
      <c r="E177" s="370"/>
      <c r="F177" s="370"/>
      <c r="G177" s="33"/>
      <c r="H177" s="33"/>
      <c r="I177" s="33"/>
      <c r="J177" s="33"/>
      <c r="K177" s="3"/>
      <c r="L177" s="3"/>
      <c r="M177" s="3"/>
      <c r="N177" s="3"/>
      <c r="O177" s="3"/>
    </row>
    <row r="178" spans="1:15" s="381" customFormat="1">
      <c r="A178" s="69"/>
      <c r="C178" s="370"/>
      <c r="D178" s="370"/>
      <c r="E178" s="370"/>
      <c r="F178" s="370"/>
      <c r="G178" s="33"/>
      <c r="H178" s="33"/>
      <c r="I178" s="33"/>
      <c r="J178" s="33"/>
      <c r="K178" s="3"/>
      <c r="L178" s="3"/>
      <c r="M178" s="3"/>
      <c r="N178" s="3"/>
      <c r="O178" s="3"/>
    </row>
    <row r="179" spans="1:15" s="381" customFormat="1">
      <c r="A179" s="69"/>
      <c r="C179" s="370"/>
      <c r="D179" s="370"/>
      <c r="E179" s="370"/>
      <c r="F179" s="370"/>
      <c r="G179" s="33"/>
      <c r="H179" s="33"/>
      <c r="I179" s="33"/>
      <c r="J179" s="33"/>
      <c r="K179" s="3"/>
      <c r="L179" s="3"/>
      <c r="M179" s="3"/>
      <c r="N179" s="3"/>
      <c r="O179" s="3"/>
    </row>
    <row r="180" spans="1:15" s="381" customFormat="1">
      <c r="A180" s="69"/>
      <c r="C180" s="370"/>
      <c r="D180" s="370"/>
      <c r="E180" s="370"/>
      <c r="F180" s="370"/>
      <c r="G180" s="33"/>
      <c r="H180" s="33"/>
      <c r="I180" s="33"/>
      <c r="J180" s="33"/>
      <c r="K180" s="3"/>
      <c r="L180" s="3"/>
      <c r="M180" s="3"/>
      <c r="N180" s="3"/>
      <c r="O180" s="3"/>
    </row>
    <row r="181" spans="1:15" s="381" customFormat="1">
      <c r="A181" s="69"/>
      <c r="C181" s="370"/>
      <c r="D181" s="370"/>
      <c r="E181" s="370"/>
      <c r="F181" s="370"/>
      <c r="G181" s="33"/>
      <c r="H181" s="33"/>
      <c r="I181" s="33"/>
      <c r="J181" s="33"/>
      <c r="K181" s="3"/>
      <c r="L181" s="3"/>
      <c r="M181" s="3"/>
      <c r="N181" s="3"/>
      <c r="O181" s="3"/>
    </row>
    <row r="182" spans="1:15" s="381" customFormat="1">
      <c r="A182" s="69"/>
      <c r="C182" s="370"/>
      <c r="D182" s="370"/>
      <c r="E182" s="370"/>
      <c r="F182" s="370"/>
      <c r="G182" s="33"/>
      <c r="H182" s="33"/>
      <c r="I182" s="33"/>
      <c r="J182" s="33"/>
      <c r="K182" s="3"/>
      <c r="L182" s="3"/>
      <c r="M182" s="3"/>
      <c r="N182" s="3"/>
      <c r="O182" s="3"/>
    </row>
    <row r="183" spans="1:15" s="381" customFormat="1">
      <c r="A183" s="69"/>
      <c r="C183" s="370"/>
      <c r="D183" s="370"/>
      <c r="E183" s="370"/>
      <c r="F183" s="370"/>
      <c r="G183" s="33"/>
      <c r="H183" s="33"/>
      <c r="I183" s="33"/>
      <c r="J183" s="33"/>
      <c r="K183" s="3"/>
      <c r="L183" s="3"/>
      <c r="M183" s="3"/>
      <c r="N183" s="3"/>
      <c r="O183" s="3"/>
    </row>
    <row r="184" spans="1:15" s="381" customFormat="1">
      <c r="A184" s="69"/>
      <c r="C184" s="370"/>
      <c r="D184" s="370"/>
      <c r="E184" s="370"/>
      <c r="F184" s="370"/>
      <c r="G184" s="33"/>
      <c r="H184" s="33"/>
      <c r="I184" s="33"/>
      <c r="J184" s="33"/>
      <c r="K184" s="3"/>
      <c r="L184" s="3"/>
      <c r="M184" s="3"/>
      <c r="N184" s="3"/>
      <c r="O184" s="3"/>
    </row>
    <row r="185" spans="1:15" s="381" customFormat="1">
      <c r="A185" s="69"/>
      <c r="C185" s="370"/>
      <c r="D185" s="370"/>
      <c r="E185" s="370"/>
      <c r="F185" s="370"/>
      <c r="G185" s="33"/>
      <c r="H185" s="33"/>
      <c r="I185" s="33"/>
      <c r="J185" s="33"/>
      <c r="K185" s="3"/>
      <c r="L185" s="3"/>
      <c r="M185" s="3"/>
      <c r="N185" s="3"/>
      <c r="O185" s="3"/>
    </row>
    <row r="186" spans="1:15" s="381" customFormat="1">
      <c r="A186" s="69"/>
      <c r="C186" s="370"/>
      <c r="D186" s="370"/>
      <c r="E186" s="370"/>
      <c r="F186" s="370"/>
      <c r="G186" s="33"/>
      <c r="H186" s="33"/>
      <c r="I186" s="33"/>
      <c r="J186" s="33"/>
      <c r="K186" s="3"/>
      <c r="L186" s="3"/>
      <c r="M186" s="3"/>
      <c r="N186" s="3"/>
      <c r="O186" s="3"/>
    </row>
    <row r="187" spans="1:15" s="381" customFormat="1">
      <c r="A187" s="69"/>
      <c r="C187" s="370"/>
      <c r="D187" s="370"/>
      <c r="E187" s="370"/>
      <c r="F187" s="370"/>
      <c r="G187" s="33"/>
      <c r="H187" s="33"/>
      <c r="I187" s="33"/>
      <c r="J187" s="33"/>
      <c r="K187" s="3"/>
      <c r="L187" s="3"/>
      <c r="M187" s="3"/>
      <c r="N187" s="3"/>
      <c r="O187" s="3"/>
    </row>
    <row r="188" spans="1:15" s="381" customFormat="1">
      <c r="A188" s="69"/>
      <c r="C188" s="370"/>
      <c r="D188" s="370"/>
      <c r="E188" s="370"/>
      <c r="F188" s="370"/>
      <c r="G188" s="33"/>
      <c r="H188" s="33"/>
      <c r="I188" s="33"/>
      <c r="J188" s="33"/>
      <c r="K188" s="3"/>
      <c r="L188" s="3"/>
      <c r="M188" s="3"/>
      <c r="N188" s="3"/>
      <c r="O188" s="3"/>
    </row>
    <row r="189" spans="1:15" s="381" customFormat="1">
      <c r="A189" s="69"/>
      <c r="C189" s="370"/>
      <c r="D189" s="370"/>
      <c r="E189" s="370"/>
      <c r="F189" s="370"/>
      <c r="G189" s="33"/>
      <c r="H189" s="33"/>
      <c r="I189" s="33"/>
      <c r="J189" s="33"/>
      <c r="K189" s="3"/>
      <c r="L189" s="3"/>
      <c r="M189" s="3"/>
      <c r="N189" s="3"/>
      <c r="O189" s="3"/>
    </row>
    <row r="190" spans="1:15" s="381" customFormat="1">
      <c r="A190" s="69"/>
      <c r="C190" s="370"/>
      <c r="D190" s="370"/>
      <c r="E190" s="370"/>
      <c r="F190" s="370"/>
      <c r="G190" s="33"/>
      <c r="H190" s="33"/>
      <c r="I190" s="33"/>
      <c r="J190" s="33"/>
      <c r="K190" s="3"/>
      <c r="L190" s="3"/>
      <c r="M190" s="3"/>
      <c r="N190" s="3"/>
      <c r="O190" s="3"/>
    </row>
    <row r="191" spans="1:15" s="381" customFormat="1">
      <c r="A191" s="69"/>
      <c r="C191" s="370"/>
      <c r="D191" s="370"/>
      <c r="E191" s="370"/>
      <c r="F191" s="370"/>
      <c r="G191" s="33"/>
      <c r="H191" s="33"/>
      <c r="I191" s="33"/>
      <c r="J191" s="33"/>
      <c r="K191" s="3"/>
      <c r="L191" s="3"/>
      <c r="M191" s="3"/>
      <c r="N191" s="3"/>
      <c r="O191" s="3"/>
    </row>
    <row r="192" spans="1:15" s="381" customFormat="1">
      <c r="A192" s="69"/>
      <c r="C192" s="370"/>
      <c r="D192" s="370"/>
      <c r="E192" s="370"/>
      <c r="F192" s="370"/>
      <c r="G192" s="33"/>
      <c r="H192" s="33"/>
      <c r="I192" s="33"/>
      <c r="J192" s="33"/>
      <c r="K192" s="3"/>
      <c r="L192" s="3"/>
      <c r="M192" s="3"/>
      <c r="N192" s="3"/>
      <c r="O192" s="3"/>
    </row>
    <row r="193" spans="1:15" s="381" customFormat="1">
      <c r="A193" s="69"/>
      <c r="C193" s="370"/>
      <c r="D193" s="370"/>
      <c r="E193" s="370"/>
      <c r="F193" s="370"/>
      <c r="G193" s="33"/>
      <c r="H193" s="33"/>
      <c r="I193" s="33"/>
      <c r="J193" s="33"/>
      <c r="K193" s="3"/>
      <c r="L193" s="3"/>
      <c r="M193" s="3"/>
      <c r="N193" s="3"/>
      <c r="O193" s="3"/>
    </row>
    <row r="194" spans="1:15" s="381" customFormat="1">
      <c r="A194" s="69"/>
      <c r="C194" s="370"/>
      <c r="D194" s="370"/>
      <c r="E194" s="370"/>
      <c r="F194" s="370"/>
      <c r="G194" s="33"/>
      <c r="H194" s="33"/>
      <c r="I194" s="33"/>
      <c r="J194" s="33"/>
      <c r="K194" s="3"/>
      <c r="L194" s="3"/>
      <c r="M194" s="3"/>
      <c r="N194" s="3"/>
      <c r="O194" s="3"/>
    </row>
    <row r="195" spans="1:15" s="381" customFormat="1">
      <c r="A195" s="69"/>
      <c r="C195" s="370"/>
      <c r="D195" s="370"/>
      <c r="E195" s="370"/>
      <c r="F195" s="370"/>
      <c r="G195" s="33"/>
      <c r="H195" s="33"/>
      <c r="I195" s="33"/>
      <c r="J195" s="33"/>
      <c r="K195" s="3"/>
      <c r="L195" s="3"/>
      <c r="M195" s="3"/>
      <c r="N195" s="3"/>
      <c r="O195" s="3"/>
    </row>
    <row r="196" spans="1:15" s="381" customFormat="1">
      <c r="A196" s="69"/>
      <c r="C196" s="370"/>
      <c r="D196" s="370"/>
      <c r="E196" s="370"/>
      <c r="F196" s="370"/>
      <c r="G196" s="33"/>
      <c r="H196" s="33"/>
      <c r="I196" s="33"/>
      <c r="J196" s="33"/>
      <c r="K196" s="3"/>
      <c r="L196" s="3"/>
      <c r="M196" s="3"/>
      <c r="N196" s="3"/>
      <c r="O196" s="3"/>
    </row>
    <row r="197" spans="1:15" s="381" customFormat="1">
      <c r="A197" s="69"/>
      <c r="C197" s="370"/>
      <c r="D197" s="370"/>
      <c r="E197" s="370"/>
      <c r="F197" s="370"/>
      <c r="G197" s="33"/>
      <c r="H197" s="33"/>
      <c r="I197" s="33"/>
      <c r="J197" s="33"/>
      <c r="K197" s="3"/>
      <c r="L197" s="3"/>
      <c r="M197" s="3"/>
      <c r="N197" s="3"/>
      <c r="O197" s="3"/>
    </row>
    <row r="198" spans="1:15" s="381" customFormat="1">
      <c r="A198" s="69"/>
      <c r="C198" s="370"/>
      <c r="D198" s="370"/>
      <c r="E198" s="370"/>
      <c r="F198" s="370"/>
      <c r="G198" s="33"/>
      <c r="H198" s="33"/>
      <c r="I198" s="33"/>
      <c r="J198" s="33"/>
      <c r="K198" s="3"/>
      <c r="L198" s="3"/>
      <c r="M198" s="3"/>
      <c r="N198" s="3"/>
      <c r="O198" s="3"/>
    </row>
    <row r="199" spans="1:15" s="381" customFormat="1">
      <c r="A199" s="69"/>
      <c r="C199" s="370"/>
      <c r="D199" s="370"/>
      <c r="E199" s="370"/>
      <c r="F199" s="370"/>
      <c r="G199" s="33"/>
      <c r="H199" s="33"/>
      <c r="I199" s="33"/>
      <c r="J199" s="33"/>
      <c r="K199" s="3"/>
      <c r="L199" s="3"/>
      <c r="M199" s="3"/>
      <c r="N199" s="3"/>
      <c r="O199" s="3"/>
    </row>
    <row r="200" spans="1:15" s="381" customFormat="1">
      <c r="A200" s="69"/>
      <c r="C200" s="370"/>
      <c r="D200" s="370"/>
      <c r="E200" s="370"/>
      <c r="F200" s="370"/>
      <c r="G200" s="33"/>
      <c r="H200" s="33"/>
      <c r="I200" s="33"/>
      <c r="J200" s="33"/>
      <c r="K200" s="3"/>
      <c r="L200" s="3"/>
      <c r="M200" s="3"/>
      <c r="N200" s="3"/>
      <c r="O200" s="3"/>
    </row>
    <row r="201" spans="1:15" s="381" customFormat="1">
      <c r="A201" s="69"/>
      <c r="C201" s="370"/>
      <c r="D201" s="370"/>
      <c r="E201" s="370"/>
      <c r="F201" s="370"/>
      <c r="G201" s="33"/>
      <c r="H201" s="33"/>
      <c r="I201" s="33"/>
      <c r="J201" s="33"/>
      <c r="K201" s="3"/>
      <c r="L201" s="3"/>
      <c r="M201" s="3"/>
      <c r="N201" s="3"/>
      <c r="O201" s="3"/>
    </row>
    <row r="202" spans="1:15" s="381" customFormat="1">
      <c r="A202" s="69"/>
      <c r="C202" s="370"/>
      <c r="D202" s="370"/>
      <c r="E202" s="370"/>
      <c r="F202" s="370"/>
      <c r="G202" s="33"/>
      <c r="H202" s="33"/>
      <c r="I202" s="33"/>
      <c r="J202" s="33"/>
      <c r="K202" s="3"/>
      <c r="L202" s="3"/>
      <c r="M202" s="3"/>
      <c r="N202" s="3"/>
      <c r="O202" s="3"/>
    </row>
    <row r="203" spans="1:15" s="381" customFormat="1">
      <c r="A203" s="69"/>
      <c r="C203" s="370"/>
      <c r="D203" s="370"/>
      <c r="E203" s="370"/>
      <c r="F203" s="370"/>
      <c r="G203" s="33"/>
      <c r="H203" s="33"/>
      <c r="I203" s="33"/>
      <c r="J203" s="33"/>
      <c r="K203" s="3"/>
      <c r="L203" s="3"/>
      <c r="M203" s="3"/>
      <c r="N203" s="3"/>
      <c r="O203" s="3"/>
    </row>
    <row r="204" spans="1:15" s="381" customFormat="1">
      <c r="A204" s="69"/>
      <c r="C204" s="370"/>
      <c r="D204" s="370"/>
      <c r="E204" s="370"/>
      <c r="F204" s="370"/>
      <c r="G204" s="33"/>
      <c r="H204" s="33"/>
      <c r="I204" s="33"/>
      <c r="J204" s="33"/>
      <c r="K204" s="3"/>
      <c r="L204" s="3"/>
      <c r="M204" s="3"/>
      <c r="N204" s="3"/>
      <c r="O204" s="3"/>
    </row>
    <row r="205" spans="1:15" s="381" customFormat="1">
      <c r="A205" s="69"/>
      <c r="C205" s="370"/>
      <c r="D205" s="370"/>
      <c r="E205" s="370"/>
      <c r="F205" s="370"/>
      <c r="G205" s="33"/>
      <c r="H205" s="33"/>
      <c r="I205" s="33"/>
      <c r="J205" s="33"/>
      <c r="K205" s="3"/>
      <c r="L205" s="3"/>
      <c r="M205" s="3"/>
      <c r="N205" s="3"/>
      <c r="O205" s="3"/>
    </row>
    <row r="206" spans="1:15" s="381" customFormat="1">
      <c r="A206" s="69"/>
      <c r="C206" s="370"/>
      <c r="D206" s="370"/>
      <c r="E206" s="370"/>
      <c r="F206" s="370"/>
      <c r="G206" s="33"/>
      <c r="H206" s="33"/>
      <c r="I206" s="33"/>
      <c r="J206" s="33"/>
      <c r="K206" s="3"/>
      <c r="L206" s="3"/>
      <c r="M206" s="3"/>
      <c r="N206" s="3"/>
      <c r="O206" s="3"/>
    </row>
    <row r="207" spans="1:15" s="381" customFormat="1">
      <c r="A207" s="69"/>
      <c r="C207" s="370"/>
      <c r="D207" s="370"/>
      <c r="E207" s="370"/>
      <c r="F207" s="370"/>
      <c r="G207" s="33"/>
      <c r="H207" s="33"/>
      <c r="I207" s="33"/>
      <c r="J207" s="33"/>
      <c r="K207" s="3"/>
      <c r="L207" s="3"/>
      <c r="M207" s="3"/>
      <c r="N207" s="3"/>
      <c r="O207" s="3"/>
    </row>
    <row r="208" spans="1:15" s="381" customFormat="1">
      <c r="A208" s="69"/>
      <c r="C208" s="370"/>
      <c r="D208" s="370"/>
      <c r="E208" s="370"/>
      <c r="F208" s="370"/>
      <c r="G208" s="33"/>
      <c r="H208" s="33"/>
      <c r="I208" s="33"/>
      <c r="J208" s="33"/>
      <c r="K208" s="3"/>
      <c r="L208" s="3"/>
      <c r="M208" s="3"/>
      <c r="N208" s="3"/>
      <c r="O208" s="3"/>
    </row>
    <row r="209" spans="1:15" s="381" customFormat="1">
      <c r="A209" s="69"/>
      <c r="C209" s="370"/>
      <c r="D209" s="370"/>
      <c r="E209" s="370"/>
      <c r="F209" s="370"/>
      <c r="G209" s="33"/>
      <c r="H209" s="33"/>
      <c r="I209" s="33"/>
      <c r="J209" s="33"/>
      <c r="K209" s="3"/>
      <c r="L209" s="3"/>
      <c r="M209" s="3"/>
      <c r="N209" s="3"/>
      <c r="O209" s="3"/>
    </row>
    <row r="210" spans="1:15" s="381" customFormat="1">
      <c r="A210" s="69"/>
      <c r="C210" s="370"/>
      <c r="D210" s="370"/>
      <c r="E210" s="370"/>
      <c r="F210" s="370"/>
      <c r="G210" s="33"/>
      <c r="H210" s="33"/>
      <c r="I210" s="33"/>
      <c r="J210" s="33"/>
      <c r="K210" s="3"/>
      <c r="L210" s="3"/>
      <c r="M210" s="3"/>
      <c r="N210" s="3"/>
      <c r="O210" s="3"/>
    </row>
    <row r="211" spans="1:15" s="381" customFormat="1">
      <c r="A211" s="69"/>
      <c r="C211" s="370"/>
      <c r="D211" s="370"/>
      <c r="E211" s="370"/>
      <c r="F211" s="370"/>
      <c r="G211" s="33"/>
      <c r="H211" s="33"/>
      <c r="I211" s="33"/>
      <c r="J211" s="33"/>
      <c r="K211" s="3"/>
      <c r="L211" s="3"/>
      <c r="M211" s="3"/>
      <c r="N211" s="3"/>
      <c r="O211" s="3"/>
    </row>
    <row r="212" spans="1:15" s="381" customFormat="1">
      <c r="A212" s="69"/>
      <c r="C212" s="370"/>
      <c r="D212" s="370"/>
      <c r="E212" s="370"/>
      <c r="F212" s="370"/>
      <c r="G212" s="33"/>
      <c r="H212" s="33"/>
      <c r="I212" s="33"/>
      <c r="J212" s="33"/>
      <c r="K212" s="3"/>
      <c r="L212" s="3"/>
      <c r="M212" s="3"/>
      <c r="N212" s="3"/>
      <c r="O212" s="3"/>
    </row>
    <row r="213" spans="1:15" s="381" customFormat="1">
      <c r="A213" s="69"/>
      <c r="C213" s="370"/>
      <c r="D213" s="370"/>
      <c r="E213" s="370"/>
      <c r="F213" s="370"/>
      <c r="G213" s="33"/>
      <c r="H213" s="33"/>
      <c r="I213" s="33"/>
      <c r="J213" s="33"/>
      <c r="K213" s="3"/>
      <c r="L213" s="3"/>
      <c r="M213" s="3"/>
      <c r="N213" s="3"/>
      <c r="O213" s="3"/>
    </row>
    <row r="214" spans="1:15" s="381" customFormat="1">
      <c r="A214" s="69"/>
      <c r="C214" s="370"/>
      <c r="D214" s="370"/>
      <c r="E214" s="370"/>
      <c r="F214" s="370"/>
      <c r="G214" s="33"/>
      <c r="H214" s="33"/>
      <c r="I214" s="33"/>
      <c r="J214" s="33"/>
      <c r="K214" s="3"/>
      <c r="L214" s="3"/>
      <c r="M214" s="3"/>
      <c r="N214" s="3"/>
      <c r="O214" s="3"/>
    </row>
    <row r="215" spans="1:15" s="381" customFormat="1">
      <c r="A215" s="69"/>
      <c r="C215" s="370"/>
      <c r="D215" s="370"/>
      <c r="E215" s="370"/>
      <c r="F215" s="370"/>
      <c r="G215" s="33"/>
      <c r="H215" s="33"/>
      <c r="I215" s="33"/>
      <c r="J215" s="33"/>
      <c r="K215" s="3"/>
      <c r="L215" s="3"/>
      <c r="M215" s="3"/>
      <c r="N215" s="3"/>
      <c r="O215" s="3"/>
    </row>
    <row r="216" spans="1:15" s="381" customFormat="1">
      <c r="A216" s="69"/>
      <c r="C216" s="370"/>
      <c r="D216" s="370"/>
      <c r="E216" s="370"/>
      <c r="F216" s="370"/>
      <c r="G216" s="33"/>
      <c r="H216" s="33"/>
      <c r="I216" s="33"/>
      <c r="J216" s="33"/>
      <c r="K216" s="3"/>
      <c r="L216" s="3"/>
      <c r="M216" s="3"/>
      <c r="N216" s="3"/>
      <c r="O216" s="3"/>
    </row>
    <row r="217" spans="1:15" s="381" customFormat="1">
      <c r="A217" s="69"/>
      <c r="C217" s="370"/>
      <c r="D217" s="370"/>
      <c r="E217" s="370"/>
      <c r="F217" s="370"/>
      <c r="G217" s="33"/>
      <c r="H217" s="33"/>
      <c r="I217" s="33"/>
      <c r="J217" s="33"/>
      <c r="K217" s="3"/>
      <c r="L217" s="3"/>
      <c r="M217" s="3"/>
      <c r="N217" s="3"/>
      <c r="O217" s="3"/>
    </row>
    <row r="218" spans="1:15" s="381" customFormat="1">
      <c r="A218" s="69"/>
      <c r="C218" s="370"/>
      <c r="D218" s="370"/>
      <c r="E218" s="370"/>
      <c r="F218" s="370"/>
      <c r="G218" s="33"/>
      <c r="H218" s="33"/>
      <c r="I218" s="33"/>
      <c r="J218" s="33"/>
      <c r="K218" s="3"/>
      <c r="L218" s="3"/>
      <c r="M218" s="3"/>
      <c r="N218" s="3"/>
      <c r="O218" s="3"/>
    </row>
    <row r="219" spans="1:15" s="381" customFormat="1">
      <c r="A219" s="69"/>
      <c r="C219" s="370"/>
      <c r="D219" s="370"/>
      <c r="E219" s="370"/>
      <c r="F219" s="370"/>
      <c r="G219" s="33"/>
      <c r="H219" s="33"/>
      <c r="I219" s="33"/>
      <c r="J219" s="33"/>
      <c r="K219" s="3"/>
      <c r="L219" s="3"/>
      <c r="M219" s="3"/>
      <c r="N219" s="3"/>
      <c r="O219" s="3"/>
    </row>
    <row r="220" spans="1:15" s="381" customFormat="1">
      <c r="A220" s="69"/>
      <c r="C220" s="370"/>
      <c r="D220" s="370"/>
      <c r="E220" s="370"/>
      <c r="F220" s="370"/>
      <c r="G220" s="33"/>
      <c r="H220" s="33"/>
      <c r="I220" s="33"/>
      <c r="J220" s="33"/>
      <c r="K220" s="3"/>
      <c r="L220" s="3"/>
      <c r="M220" s="3"/>
      <c r="N220" s="3"/>
      <c r="O220" s="3"/>
    </row>
    <row r="221" spans="1:15" s="381" customFormat="1">
      <c r="A221" s="69"/>
      <c r="C221" s="370"/>
      <c r="D221" s="370"/>
      <c r="E221" s="370"/>
      <c r="F221" s="370"/>
      <c r="G221" s="33"/>
      <c r="H221" s="33"/>
      <c r="I221" s="33"/>
      <c r="J221" s="33"/>
      <c r="K221" s="3"/>
      <c r="L221" s="3"/>
      <c r="M221" s="3"/>
      <c r="N221" s="3"/>
      <c r="O221" s="3"/>
    </row>
    <row r="222" spans="1:15" s="381" customFormat="1">
      <c r="A222" s="69"/>
      <c r="C222" s="370"/>
      <c r="D222" s="370"/>
      <c r="E222" s="370"/>
      <c r="F222" s="370"/>
      <c r="G222" s="33"/>
      <c r="H222" s="33"/>
      <c r="I222" s="33"/>
      <c r="J222" s="33"/>
      <c r="K222" s="3"/>
      <c r="L222" s="3"/>
      <c r="M222" s="3"/>
      <c r="N222" s="3"/>
      <c r="O222" s="3"/>
    </row>
    <row r="223" spans="1:15" s="381" customFormat="1">
      <c r="A223" s="69"/>
      <c r="C223" s="370"/>
      <c r="D223" s="370"/>
      <c r="E223" s="370"/>
      <c r="F223" s="370"/>
      <c r="G223" s="33"/>
      <c r="H223" s="33"/>
      <c r="I223" s="33"/>
      <c r="J223" s="33"/>
      <c r="K223" s="3"/>
      <c r="L223" s="3"/>
      <c r="M223" s="3"/>
      <c r="N223" s="3"/>
      <c r="O223" s="3"/>
    </row>
    <row r="224" spans="1:15" s="381" customFormat="1">
      <c r="A224" s="69"/>
      <c r="C224" s="370"/>
      <c r="D224" s="370"/>
      <c r="E224" s="370"/>
      <c r="F224" s="370"/>
      <c r="G224" s="33"/>
      <c r="H224" s="33"/>
      <c r="I224" s="33"/>
      <c r="J224" s="33"/>
      <c r="K224" s="3"/>
      <c r="L224" s="3"/>
      <c r="M224" s="3"/>
      <c r="N224" s="3"/>
      <c r="O224" s="3"/>
    </row>
    <row r="225" spans="1:15" s="381" customFormat="1">
      <c r="A225" s="69"/>
      <c r="C225" s="370"/>
      <c r="D225" s="370"/>
      <c r="E225" s="370"/>
      <c r="F225" s="370"/>
      <c r="G225" s="33"/>
      <c r="H225" s="33"/>
      <c r="I225" s="33"/>
      <c r="J225" s="33"/>
      <c r="K225" s="3"/>
      <c r="L225" s="3"/>
      <c r="M225" s="3"/>
      <c r="N225" s="3"/>
      <c r="O225" s="3"/>
    </row>
    <row r="226" spans="1:15" s="381" customFormat="1">
      <c r="A226" s="69"/>
      <c r="C226" s="370"/>
      <c r="D226" s="370"/>
      <c r="E226" s="370"/>
      <c r="F226" s="370"/>
      <c r="G226" s="33"/>
      <c r="H226" s="33"/>
      <c r="I226" s="33"/>
      <c r="J226" s="33"/>
      <c r="K226" s="3"/>
      <c r="L226" s="3"/>
      <c r="M226" s="3"/>
      <c r="N226" s="3"/>
      <c r="O226" s="3"/>
    </row>
    <row r="227" spans="1:15" s="381" customFormat="1">
      <c r="A227" s="69"/>
      <c r="C227" s="370"/>
      <c r="D227" s="370"/>
      <c r="E227" s="370"/>
      <c r="F227" s="370"/>
      <c r="G227" s="33"/>
      <c r="H227" s="33"/>
      <c r="I227" s="33"/>
      <c r="J227" s="33"/>
      <c r="K227" s="3"/>
      <c r="L227" s="3"/>
      <c r="M227" s="3"/>
      <c r="N227" s="3"/>
      <c r="O227" s="3"/>
    </row>
    <row r="228" spans="1:15" s="381" customFormat="1">
      <c r="A228" s="69"/>
      <c r="C228" s="370"/>
      <c r="D228" s="370"/>
      <c r="E228" s="370"/>
      <c r="F228" s="370"/>
      <c r="G228" s="33"/>
      <c r="H228" s="33"/>
      <c r="I228" s="33"/>
      <c r="J228" s="33"/>
      <c r="K228" s="3"/>
      <c r="L228" s="3"/>
      <c r="M228" s="3"/>
      <c r="N228" s="3"/>
      <c r="O228" s="3"/>
    </row>
    <row r="229" spans="1:15" s="381" customFormat="1">
      <c r="A229" s="69"/>
      <c r="C229" s="370"/>
      <c r="D229" s="370"/>
      <c r="E229" s="370"/>
      <c r="F229" s="370"/>
      <c r="G229" s="33"/>
      <c r="H229" s="33"/>
      <c r="I229" s="33"/>
      <c r="J229" s="33"/>
      <c r="K229" s="3"/>
      <c r="L229" s="3"/>
      <c r="M229" s="3"/>
      <c r="N229" s="3"/>
      <c r="O229" s="3"/>
    </row>
    <row r="230" spans="1:15" s="381" customFormat="1">
      <c r="A230" s="69"/>
      <c r="C230" s="370"/>
      <c r="D230" s="370"/>
      <c r="E230" s="370"/>
      <c r="F230" s="370"/>
      <c r="G230" s="33"/>
      <c r="H230" s="33"/>
      <c r="I230" s="33"/>
      <c r="J230" s="33"/>
      <c r="K230" s="3"/>
      <c r="L230" s="3"/>
      <c r="M230" s="3"/>
      <c r="N230" s="3"/>
      <c r="O230" s="3"/>
    </row>
    <row r="231" spans="1:15" s="381" customFormat="1">
      <c r="A231" s="69"/>
      <c r="C231" s="370"/>
      <c r="D231" s="370"/>
      <c r="E231" s="370"/>
      <c r="F231" s="370"/>
      <c r="G231" s="33"/>
      <c r="H231" s="33"/>
      <c r="I231" s="33"/>
      <c r="J231" s="33"/>
      <c r="K231" s="3"/>
      <c r="L231" s="3"/>
      <c r="M231" s="3"/>
      <c r="N231" s="3"/>
      <c r="O231" s="3"/>
    </row>
    <row r="232" spans="1:15" s="381" customFormat="1">
      <c r="A232" s="69"/>
      <c r="C232" s="370"/>
      <c r="D232" s="370"/>
      <c r="E232" s="370"/>
      <c r="F232" s="370"/>
      <c r="G232" s="33"/>
      <c r="H232" s="33"/>
      <c r="I232" s="33"/>
      <c r="J232" s="33"/>
      <c r="K232" s="3"/>
      <c r="L232" s="3"/>
      <c r="M232" s="3"/>
      <c r="N232" s="3"/>
      <c r="O232" s="3"/>
    </row>
    <row r="233" spans="1:15" s="381" customFormat="1">
      <c r="A233" s="69"/>
      <c r="C233" s="370"/>
      <c r="D233" s="370"/>
      <c r="E233" s="370"/>
      <c r="F233" s="370"/>
      <c r="G233" s="33"/>
      <c r="H233" s="33"/>
      <c r="I233" s="33"/>
      <c r="J233" s="33"/>
      <c r="K233" s="3"/>
      <c r="L233" s="3"/>
      <c r="M233" s="3"/>
      <c r="N233" s="3"/>
      <c r="O233" s="3"/>
    </row>
    <row r="234" spans="1:15" s="381" customFormat="1">
      <c r="A234" s="69"/>
      <c r="C234" s="370"/>
      <c r="D234" s="370"/>
      <c r="E234" s="370"/>
      <c r="F234" s="370"/>
      <c r="G234" s="33"/>
      <c r="H234" s="33"/>
      <c r="I234" s="33"/>
      <c r="J234" s="33"/>
      <c r="K234" s="3"/>
      <c r="L234" s="3"/>
      <c r="M234" s="3"/>
      <c r="N234" s="3"/>
      <c r="O234" s="3"/>
    </row>
    <row r="235" spans="1:15" s="381" customFormat="1">
      <c r="A235" s="69"/>
      <c r="C235" s="370"/>
      <c r="D235" s="370"/>
      <c r="E235" s="370"/>
      <c r="F235" s="370"/>
      <c r="G235" s="33"/>
      <c r="H235" s="33"/>
      <c r="I235" s="33"/>
      <c r="J235" s="33"/>
      <c r="K235" s="3"/>
      <c r="L235" s="3"/>
      <c r="M235" s="3"/>
      <c r="N235" s="3"/>
      <c r="O235" s="3"/>
    </row>
    <row r="236" spans="1:15" s="381" customFormat="1">
      <c r="A236" s="69"/>
      <c r="C236" s="370"/>
      <c r="D236" s="370"/>
      <c r="E236" s="370"/>
      <c r="F236" s="370"/>
      <c r="G236" s="33"/>
      <c r="H236" s="33"/>
      <c r="I236" s="33"/>
      <c r="J236" s="33"/>
      <c r="K236" s="3"/>
      <c r="L236" s="3"/>
      <c r="M236" s="3"/>
      <c r="N236" s="3"/>
      <c r="O236" s="3"/>
    </row>
    <row r="237" spans="1:15" s="381" customFormat="1">
      <c r="A237" s="69"/>
      <c r="C237" s="370"/>
      <c r="D237" s="370"/>
      <c r="E237" s="370"/>
      <c r="F237" s="370"/>
      <c r="G237" s="33"/>
      <c r="H237" s="33"/>
      <c r="I237" s="33"/>
      <c r="J237" s="33"/>
      <c r="K237" s="3"/>
      <c r="L237" s="3"/>
      <c r="M237" s="3"/>
      <c r="N237" s="3"/>
      <c r="O237" s="3"/>
    </row>
    <row r="238" spans="1:15" s="381" customFormat="1">
      <c r="A238" s="69"/>
      <c r="C238" s="370"/>
      <c r="D238" s="370"/>
      <c r="E238" s="370"/>
      <c r="F238" s="370"/>
      <c r="G238" s="33"/>
      <c r="H238" s="33"/>
      <c r="I238" s="33"/>
      <c r="J238" s="33"/>
      <c r="K238" s="3"/>
      <c r="L238" s="3"/>
      <c r="M238" s="3"/>
      <c r="N238" s="3"/>
      <c r="O238" s="3"/>
    </row>
    <row r="239" spans="1:15" s="381" customFormat="1">
      <c r="A239" s="69"/>
      <c r="C239" s="370"/>
      <c r="D239" s="370"/>
      <c r="E239" s="370"/>
      <c r="F239" s="370"/>
      <c r="G239" s="33"/>
      <c r="H239" s="33"/>
      <c r="I239" s="33"/>
      <c r="J239" s="33"/>
      <c r="K239" s="3"/>
      <c r="L239" s="3"/>
      <c r="M239" s="3"/>
      <c r="N239" s="3"/>
      <c r="O239" s="3"/>
    </row>
    <row r="240" spans="1:15" s="381" customFormat="1">
      <c r="A240" s="69"/>
      <c r="C240" s="370"/>
      <c r="D240" s="370"/>
      <c r="E240" s="370"/>
      <c r="F240" s="370"/>
      <c r="G240" s="33"/>
      <c r="H240" s="33"/>
      <c r="I240" s="33"/>
      <c r="J240" s="33"/>
      <c r="K240" s="3"/>
      <c r="L240" s="3"/>
      <c r="M240" s="3"/>
      <c r="N240" s="3"/>
      <c r="O240" s="3"/>
    </row>
    <row r="241" spans="1:15" s="381" customFormat="1">
      <c r="A241" s="69"/>
      <c r="C241" s="370"/>
      <c r="D241" s="370"/>
      <c r="E241" s="370"/>
      <c r="F241" s="370"/>
      <c r="G241" s="33"/>
      <c r="H241" s="33"/>
      <c r="I241" s="33"/>
      <c r="J241" s="33"/>
      <c r="K241" s="3"/>
      <c r="L241" s="3"/>
      <c r="M241" s="3"/>
      <c r="N241" s="3"/>
      <c r="O241" s="3"/>
    </row>
    <row r="242" spans="1:15" s="381" customFormat="1">
      <c r="A242" s="69"/>
      <c r="C242" s="370"/>
      <c r="D242" s="370"/>
      <c r="E242" s="370"/>
      <c r="F242" s="370"/>
      <c r="G242" s="33"/>
      <c r="H242" s="33"/>
      <c r="I242" s="33"/>
      <c r="J242" s="33"/>
      <c r="K242" s="3"/>
      <c r="L242" s="3"/>
      <c r="M242" s="3"/>
      <c r="N242" s="3"/>
      <c r="O242" s="3"/>
    </row>
    <row r="243" spans="1:15" s="381" customFormat="1">
      <c r="A243" s="69"/>
      <c r="C243" s="370"/>
      <c r="D243" s="370"/>
      <c r="E243" s="370"/>
      <c r="F243" s="370"/>
      <c r="G243" s="33"/>
      <c r="H243" s="33"/>
      <c r="I243" s="33"/>
      <c r="J243" s="33"/>
      <c r="K243" s="3"/>
      <c r="L243" s="3"/>
      <c r="M243" s="3"/>
      <c r="N243" s="3"/>
      <c r="O243" s="3"/>
    </row>
    <row r="244" spans="1:15" s="381" customFormat="1">
      <c r="A244" s="69"/>
      <c r="C244" s="370"/>
      <c r="D244" s="370"/>
      <c r="E244" s="370"/>
      <c r="F244" s="370"/>
      <c r="G244" s="33"/>
      <c r="H244" s="33"/>
      <c r="I244" s="33"/>
      <c r="J244" s="33"/>
      <c r="K244" s="3"/>
      <c r="L244" s="3"/>
      <c r="M244" s="3"/>
      <c r="N244" s="3"/>
      <c r="O244" s="3"/>
    </row>
    <row r="245" spans="1:15" s="381" customFormat="1">
      <c r="A245" s="69"/>
      <c r="C245" s="370"/>
      <c r="D245" s="370"/>
      <c r="E245" s="370"/>
      <c r="F245" s="370"/>
      <c r="G245" s="33"/>
      <c r="H245" s="33"/>
      <c r="I245" s="33"/>
      <c r="J245" s="33"/>
      <c r="K245" s="3"/>
      <c r="L245" s="3"/>
      <c r="M245" s="3"/>
      <c r="N245" s="3"/>
      <c r="O245" s="3"/>
    </row>
    <row r="246" spans="1:15" s="381" customFormat="1">
      <c r="A246" s="69"/>
      <c r="C246" s="370"/>
      <c r="D246" s="370"/>
      <c r="E246" s="370"/>
      <c r="F246" s="370"/>
      <c r="G246" s="33"/>
      <c r="H246" s="33"/>
      <c r="I246" s="33"/>
      <c r="J246" s="33"/>
      <c r="K246" s="3"/>
      <c r="L246" s="3"/>
      <c r="M246" s="3"/>
      <c r="N246" s="3"/>
      <c r="O246" s="3"/>
    </row>
    <row r="247" spans="1:15" s="381" customFormat="1">
      <c r="A247" s="69"/>
      <c r="C247" s="370"/>
      <c r="D247" s="370"/>
      <c r="E247" s="370"/>
      <c r="F247" s="370"/>
      <c r="G247" s="33"/>
      <c r="H247" s="33"/>
      <c r="I247" s="33"/>
      <c r="J247" s="33"/>
      <c r="K247" s="3"/>
      <c r="L247" s="3"/>
      <c r="M247" s="3"/>
      <c r="N247" s="3"/>
      <c r="O247" s="3"/>
    </row>
    <row r="248" spans="1:15" s="381" customFormat="1">
      <c r="A248" s="69"/>
      <c r="C248" s="370"/>
      <c r="D248" s="370"/>
      <c r="E248" s="370"/>
      <c r="F248" s="370"/>
      <c r="G248" s="33"/>
      <c r="H248" s="33"/>
      <c r="I248" s="33"/>
      <c r="J248" s="33"/>
      <c r="K248" s="3"/>
      <c r="L248" s="3"/>
      <c r="M248" s="3"/>
      <c r="N248" s="3"/>
      <c r="O248" s="3"/>
    </row>
    <row r="249" spans="1:15" s="381" customFormat="1">
      <c r="A249" s="69"/>
      <c r="C249" s="370"/>
      <c r="D249" s="370"/>
      <c r="E249" s="370"/>
      <c r="F249" s="370"/>
      <c r="G249" s="33"/>
      <c r="H249" s="33"/>
      <c r="I249" s="33"/>
      <c r="J249" s="33"/>
      <c r="K249" s="3"/>
      <c r="L249" s="3"/>
      <c r="M249" s="3"/>
      <c r="N249" s="3"/>
      <c r="O249" s="3"/>
    </row>
    <row r="250" spans="1:15" s="381" customFormat="1">
      <c r="A250" s="69"/>
      <c r="C250" s="370"/>
      <c r="D250" s="370"/>
      <c r="E250" s="370"/>
      <c r="F250" s="370"/>
      <c r="G250" s="33"/>
      <c r="H250" s="33"/>
      <c r="I250" s="33"/>
      <c r="J250" s="33"/>
      <c r="K250" s="3"/>
      <c r="L250" s="3"/>
      <c r="M250" s="3"/>
      <c r="N250" s="3"/>
      <c r="O250" s="3"/>
    </row>
    <row r="251" spans="1:15" s="381" customFormat="1">
      <c r="A251" s="69"/>
      <c r="C251" s="370"/>
      <c r="D251" s="370"/>
      <c r="E251" s="370"/>
      <c r="F251" s="370"/>
      <c r="G251" s="33"/>
      <c r="H251" s="33"/>
      <c r="I251" s="33"/>
      <c r="J251" s="33"/>
      <c r="K251" s="3"/>
      <c r="L251" s="3"/>
      <c r="M251" s="3"/>
      <c r="N251" s="3"/>
      <c r="O251" s="3"/>
    </row>
    <row r="252" spans="1:15" s="381" customFormat="1">
      <c r="A252" s="69"/>
      <c r="C252" s="370"/>
      <c r="D252" s="370"/>
      <c r="E252" s="370"/>
      <c r="F252" s="370"/>
      <c r="G252" s="33"/>
      <c r="H252" s="33"/>
      <c r="I252" s="33"/>
      <c r="J252" s="33"/>
      <c r="K252" s="3"/>
      <c r="L252" s="3"/>
      <c r="M252" s="3"/>
      <c r="N252" s="3"/>
      <c r="O252" s="3"/>
    </row>
    <row r="253" spans="1:15" s="381" customFormat="1">
      <c r="A253" s="69"/>
      <c r="C253" s="370"/>
      <c r="D253" s="370"/>
      <c r="E253" s="370"/>
      <c r="F253" s="370"/>
      <c r="G253" s="33"/>
      <c r="H253" s="33"/>
      <c r="I253" s="33"/>
      <c r="J253" s="33"/>
      <c r="K253" s="3"/>
      <c r="L253" s="3"/>
      <c r="M253" s="3"/>
      <c r="N253" s="3"/>
      <c r="O253" s="3"/>
    </row>
    <row r="254" spans="1:15" s="381" customFormat="1">
      <c r="A254" s="69"/>
      <c r="C254" s="370"/>
      <c r="D254" s="370"/>
      <c r="E254" s="370"/>
      <c r="F254" s="370"/>
      <c r="G254" s="33"/>
      <c r="H254" s="33"/>
      <c r="I254" s="33"/>
      <c r="J254" s="33"/>
      <c r="K254" s="3"/>
      <c r="L254" s="3"/>
      <c r="M254" s="3"/>
      <c r="N254" s="3"/>
      <c r="O254" s="3"/>
    </row>
    <row r="255" spans="1:15" s="381" customFormat="1">
      <c r="A255" s="69"/>
      <c r="C255" s="370"/>
      <c r="D255" s="370"/>
      <c r="E255" s="370"/>
      <c r="F255" s="370"/>
      <c r="G255" s="33"/>
      <c r="H255" s="33"/>
      <c r="I255" s="33"/>
      <c r="J255" s="33"/>
      <c r="K255" s="3"/>
      <c r="L255" s="3"/>
      <c r="M255" s="3"/>
      <c r="N255" s="3"/>
      <c r="O255" s="3"/>
    </row>
    <row r="256" spans="1:15" s="381" customFormat="1">
      <c r="A256" s="69"/>
      <c r="C256" s="370"/>
      <c r="D256" s="370"/>
      <c r="E256" s="370"/>
      <c r="F256" s="370"/>
      <c r="G256" s="33"/>
      <c r="H256" s="33"/>
      <c r="I256" s="33"/>
      <c r="J256" s="33"/>
      <c r="K256" s="3"/>
      <c r="L256" s="3"/>
      <c r="M256" s="3"/>
      <c r="N256" s="3"/>
      <c r="O256" s="3"/>
    </row>
    <row r="257" spans="1:15" s="381" customFormat="1">
      <c r="A257" s="69"/>
      <c r="C257" s="370"/>
      <c r="D257" s="370"/>
      <c r="E257" s="370"/>
      <c r="F257" s="370"/>
      <c r="G257" s="33"/>
      <c r="H257" s="33"/>
      <c r="I257" s="33"/>
      <c r="J257" s="33"/>
      <c r="K257" s="3"/>
      <c r="L257" s="3"/>
      <c r="M257" s="3"/>
      <c r="N257" s="3"/>
      <c r="O257" s="3"/>
    </row>
    <row r="258" spans="1:15" s="381" customFormat="1">
      <c r="A258" s="69"/>
      <c r="C258" s="370"/>
      <c r="D258" s="370"/>
      <c r="E258" s="370"/>
      <c r="F258" s="370"/>
      <c r="G258" s="33"/>
      <c r="H258" s="33"/>
      <c r="I258" s="33"/>
      <c r="J258" s="33"/>
      <c r="K258" s="3"/>
      <c r="L258" s="3"/>
      <c r="M258" s="3"/>
      <c r="N258" s="3"/>
      <c r="O258" s="3"/>
    </row>
    <row r="259" spans="1:15" s="381" customFormat="1">
      <c r="A259" s="69"/>
      <c r="C259" s="370"/>
      <c r="D259" s="370"/>
      <c r="E259" s="370"/>
      <c r="F259" s="370"/>
      <c r="G259" s="33"/>
      <c r="H259" s="33"/>
      <c r="I259" s="33"/>
      <c r="J259" s="33"/>
      <c r="K259" s="3"/>
      <c r="L259" s="3"/>
      <c r="M259" s="3"/>
      <c r="N259" s="3"/>
      <c r="O259" s="3"/>
    </row>
    <row r="260" spans="1:15" s="381" customFormat="1">
      <c r="A260" s="69"/>
      <c r="C260" s="370"/>
      <c r="D260" s="370"/>
      <c r="E260" s="370"/>
      <c r="F260" s="370"/>
      <c r="G260" s="33"/>
      <c r="H260" s="33"/>
      <c r="I260" s="33"/>
      <c r="J260" s="33"/>
      <c r="K260" s="3"/>
      <c r="L260" s="3"/>
      <c r="M260" s="3"/>
      <c r="N260" s="3"/>
      <c r="O260" s="3"/>
    </row>
    <row r="261" spans="1:15" s="381" customFormat="1">
      <c r="A261" s="69"/>
      <c r="C261" s="370"/>
      <c r="D261" s="370"/>
      <c r="E261" s="370"/>
      <c r="F261" s="370"/>
      <c r="G261" s="33"/>
      <c r="H261" s="33"/>
      <c r="I261" s="33"/>
      <c r="J261" s="33"/>
      <c r="K261" s="3"/>
      <c r="L261" s="3"/>
      <c r="M261" s="3"/>
      <c r="N261" s="3"/>
      <c r="O261" s="3"/>
    </row>
    <row r="262" spans="1:15" s="381" customFormat="1">
      <c r="A262" s="69"/>
      <c r="C262" s="370"/>
      <c r="D262" s="370"/>
      <c r="E262" s="370"/>
      <c r="F262" s="370"/>
      <c r="G262" s="33"/>
      <c r="H262" s="33"/>
      <c r="I262" s="33"/>
      <c r="J262" s="33"/>
      <c r="K262" s="3"/>
      <c r="L262" s="3"/>
      <c r="M262" s="3"/>
      <c r="N262" s="3"/>
      <c r="O262" s="3"/>
    </row>
    <row r="263" spans="1:15" s="381" customFormat="1">
      <c r="A263" s="69"/>
      <c r="C263" s="370"/>
      <c r="D263" s="370"/>
      <c r="E263" s="370"/>
      <c r="F263" s="370"/>
      <c r="G263" s="33"/>
      <c r="H263" s="33"/>
      <c r="I263" s="33"/>
      <c r="J263" s="33"/>
      <c r="K263" s="3"/>
      <c r="L263" s="3"/>
      <c r="M263" s="3"/>
      <c r="N263" s="3"/>
      <c r="O263" s="3"/>
    </row>
    <row r="264" spans="1:15" s="381" customFormat="1">
      <c r="A264" s="69"/>
      <c r="C264" s="370"/>
      <c r="D264" s="370"/>
      <c r="E264" s="370"/>
      <c r="F264" s="370"/>
      <c r="G264" s="33"/>
      <c r="H264" s="33"/>
      <c r="I264" s="33"/>
      <c r="J264" s="33"/>
      <c r="K264" s="3"/>
      <c r="L264" s="3"/>
      <c r="M264" s="3"/>
      <c r="N264" s="3"/>
      <c r="O264" s="3"/>
    </row>
    <row r="265" spans="1:15" s="381" customFormat="1">
      <c r="A265" s="69"/>
      <c r="C265" s="370"/>
      <c r="D265" s="370"/>
      <c r="E265" s="370"/>
      <c r="F265" s="370"/>
      <c r="G265" s="33"/>
      <c r="H265" s="33"/>
      <c r="I265" s="33"/>
      <c r="J265" s="33"/>
      <c r="K265" s="3"/>
      <c r="L265" s="3"/>
      <c r="M265" s="3"/>
      <c r="N265" s="3"/>
      <c r="O265" s="3"/>
    </row>
    <row r="266" spans="1:15" s="381" customFormat="1">
      <c r="A266" s="69"/>
      <c r="C266" s="370"/>
      <c r="D266" s="370"/>
      <c r="E266" s="370"/>
      <c r="F266" s="370"/>
      <c r="G266" s="33"/>
      <c r="H266" s="33"/>
      <c r="I266" s="33"/>
      <c r="J266" s="33"/>
      <c r="K266" s="3"/>
      <c r="L266" s="3"/>
      <c r="M266" s="3"/>
      <c r="N266" s="3"/>
      <c r="O266" s="3"/>
    </row>
    <row r="267" spans="1:15" s="381" customFormat="1">
      <c r="A267" s="69"/>
      <c r="C267" s="370"/>
      <c r="D267" s="370"/>
      <c r="E267" s="370"/>
      <c r="F267" s="370"/>
      <c r="G267" s="33"/>
      <c r="H267" s="33"/>
      <c r="I267" s="33"/>
      <c r="J267" s="33"/>
      <c r="K267" s="3"/>
      <c r="L267" s="3"/>
      <c r="M267" s="3"/>
      <c r="N267" s="3"/>
      <c r="O267" s="3"/>
    </row>
    <row r="268" spans="1:15" s="381" customFormat="1">
      <c r="A268" s="69"/>
      <c r="C268" s="370"/>
      <c r="D268" s="370"/>
      <c r="E268" s="370"/>
      <c r="F268" s="370"/>
      <c r="G268" s="33"/>
      <c r="H268" s="33"/>
      <c r="I268" s="33"/>
      <c r="J268" s="33"/>
      <c r="K268" s="3"/>
      <c r="L268" s="3"/>
      <c r="M268" s="3"/>
      <c r="N268" s="3"/>
      <c r="O268" s="3"/>
    </row>
    <row r="269" spans="1:15" s="381" customFormat="1">
      <c r="A269" s="69"/>
      <c r="C269" s="370"/>
      <c r="D269" s="370"/>
      <c r="E269" s="370"/>
      <c r="F269" s="370"/>
      <c r="G269" s="33"/>
      <c r="H269" s="33"/>
      <c r="I269" s="33"/>
      <c r="J269" s="33"/>
      <c r="K269" s="3"/>
      <c r="L269" s="3"/>
      <c r="M269" s="3"/>
      <c r="N269" s="3"/>
      <c r="O269" s="3"/>
    </row>
    <row r="270" spans="1:15" s="381" customFormat="1">
      <c r="A270" s="69"/>
      <c r="C270" s="370"/>
      <c r="D270" s="370"/>
      <c r="E270" s="370"/>
      <c r="F270" s="370"/>
      <c r="G270" s="33"/>
      <c r="H270" s="33"/>
      <c r="I270" s="33"/>
      <c r="J270" s="33"/>
      <c r="K270" s="3"/>
      <c r="L270" s="3"/>
      <c r="M270" s="3"/>
      <c r="N270" s="3"/>
      <c r="O270" s="3"/>
    </row>
    <row r="271" spans="1:15" s="381" customFormat="1">
      <c r="A271" s="69"/>
      <c r="C271" s="370"/>
      <c r="D271" s="370"/>
      <c r="E271" s="370"/>
      <c r="F271" s="370"/>
      <c r="G271" s="33"/>
      <c r="H271" s="33"/>
      <c r="I271" s="33"/>
      <c r="J271" s="33"/>
      <c r="K271" s="3"/>
      <c r="L271" s="3"/>
      <c r="M271" s="3"/>
      <c r="N271" s="3"/>
      <c r="O271" s="3"/>
    </row>
    <row r="272" spans="1:15" s="381" customFormat="1">
      <c r="A272" s="69"/>
      <c r="C272" s="370"/>
      <c r="D272" s="370"/>
      <c r="E272" s="370"/>
      <c r="F272" s="370"/>
      <c r="G272" s="33"/>
      <c r="H272" s="33"/>
      <c r="I272" s="33"/>
      <c r="J272" s="33"/>
      <c r="K272" s="3"/>
      <c r="L272" s="3"/>
      <c r="M272" s="3"/>
      <c r="N272" s="3"/>
      <c r="O272" s="3"/>
    </row>
    <row r="273" spans="1:1">
      <c r="A273" s="69"/>
    </row>
  </sheetData>
  <mergeCells count="13">
    <mergeCell ref="C51:D51"/>
    <mergeCell ref="G51:I51"/>
    <mergeCell ref="C52:D52"/>
    <mergeCell ref="G52:I52"/>
    <mergeCell ref="A2:H2"/>
    <mergeCell ref="I3:J3"/>
    <mergeCell ref="A4:A5"/>
    <mergeCell ref="B4:B5"/>
    <mergeCell ref="C4:C5"/>
    <mergeCell ref="D4:D5"/>
    <mergeCell ref="E4:E5"/>
    <mergeCell ref="F4:F5"/>
    <mergeCell ref="G4:J4"/>
  </mergeCells>
  <pageMargins left="0.59055118110236227" right="0.59055118110236227" top="0.98425196850393704" bottom="0.59055118110236227" header="0" footer="0"/>
  <pageSetup paperSize="9" scale="63" orientation="landscape" r:id="rId1"/>
  <rowBreaks count="1" manualBreakCount="1">
    <brk id="23" max="9" man="1"/>
  </rowBreaks>
  <ignoredErrors>
    <ignoredError sqref="F35 F39 F48 F19" formula="1"/>
    <ignoredError sqref="D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18</vt:i4>
      </vt:variant>
    </vt:vector>
  </HeadingPairs>
  <TitlesOfParts>
    <vt:vector size="32" baseType="lpstr">
      <vt:lpstr>Осн. фін. пок.</vt:lpstr>
      <vt:lpstr>I. Фін результат</vt:lpstr>
      <vt:lpstr>Розшифровка до Формування </vt:lpstr>
      <vt:lpstr>ІІ. Розр. з бюджетом</vt:lpstr>
      <vt:lpstr>Розшифровка до розр з бюдж</vt:lpstr>
      <vt:lpstr>ІІІ. Рух грош. коштів</vt:lpstr>
      <vt:lpstr>Розшифровка до Руху</vt:lpstr>
      <vt:lpstr>IV. Кап. інвестиції</vt:lpstr>
      <vt:lpstr>Розшифровка кап </vt:lpstr>
      <vt:lpstr> V. Коефіцієнти</vt:lpstr>
      <vt:lpstr>6.1. Інша інфо_1</vt:lpstr>
      <vt:lpstr>6.2. Інша інфо_2</vt:lpstr>
      <vt:lpstr>VII Статутн капіт</vt:lpstr>
      <vt:lpstr>Розшифровка статутний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розр з бюдж'!Область_печати</vt:lpstr>
      <vt:lpstr>'Розшифровка до Руху'!Область_печати</vt:lpstr>
      <vt:lpstr>'Розшифровка до Формування '!Область_печати</vt:lpstr>
      <vt:lpstr>'Розшифровка кап '!Область_печати</vt:lpstr>
      <vt:lpstr>'Розшифровка статутний'!Область_печати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*</cp:lastModifiedBy>
  <cp:lastPrinted>2025-02-24T13:39:11Z</cp:lastPrinted>
  <dcterms:created xsi:type="dcterms:W3CDTF">2003-03-13T16:00:22Z</dcterms:created>
  <dcterms:modified xsi:type="dcterms:W3CDTF">2025-05-07T10:09:35Z</dcterms:modified>
</cp:coreProperties>
</file>